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ลงแวปไซต์ ปปช\"/>
    </mc:Choice>
  </mc:AlternateContent>
  <bookViews>
    <workbookView showHorizontalScroll="0" showVerticalScroll="0" xWindow="0" yWindow="0" windowWidth="24000" windowHeight="9780" tabRatio="978" firstSheet="19" activeTab="30"/>
  </bookViews>
  <sheets>
    <sheet name="งบแสดงฐานะ" sheetId="2" r:id="rId1"/>
    <sheet name="พิสูจน์ยอดเงินสะสม" sheetId="36" r:id="rId2"/>
    <sheet name="ข้อมูลทั่วไป" sheetId="3" r:id="rId3"/>
    <sheet name="งบทรัพย์สิน" sheetId="4" r:id="rId4"/>
    <sheet name="Sheet1" sheetId="35" r:id="rId5"/>
    <sheet name="หมายเหตุ 3-14" sheetId="5" r:id="rId6"/>
    <sheet name="หมายเหตุ 8" sheetId="30" r:id="rId7"/>
    <sheet name="หมายเหตุ15" sheetId="6" r:id="rId8"/>
    <sheet name="หมายเหตุ 16" sheetId="31" r:id="rId9"/>
    <sheet name="หมายเหตุ 21" sheetId="8" r:id="rId10"/>
    <sheet name="แนวดิ่ง" sheetId="33" r:id="rId11"/>
    <sheet name="แนวนอน" sheetId="34" r:id="rId12"/>
    <sheet name="หมายเหตุ 22" sheetId="32" r:id="rId13"/>
    <sheet name="งบกลาง" sheetId="12" r:id="rId14"/>
    <sheet name="บริหารทั่วไป" sheetId="18" r:id="rId15"/>
    <sheet name="รักษาความสงบภายใน" sheetId="19" r:id="rId16"/>
    <sheet name="การศึกษา" sheetId="20" r:id="rId17"/>
    <sheet name="สาธารณะสุข" sheetId="21" r:id="rId18"/>
    <sheet name="สังคมสงเคราะห์" sheetId="22" r:id="rId19"/>
    <sheet name="เคหะและชุมชน" sheetId="23" r:id="rId20"/>
    <sheet name="สร้างความเข้มแข็ง" sheetId="24" r:id="rId21"/>
    <sheet name="ศาสนาวัฒนธรรมและนันทนาการ" sheetId="25" r:id="rId22"/>
    <sheet name="อุตสาหกรรมและการโยธา" sheetId="26" r:id="rId23"/>
    <sheet name="การเกษตร" sheetId="27" r:id="rId24"/>
    <sheet name="การพาณิชย์" sheetId="28" r:id="rId25"/>
    <sheet name="แผนงานรวม" sheetId="13" r:id="rId26"/>
    <sheet name="จ่ายเงินสะสม1" sheetId="29" r:id="rId27"/>
    <sheet name="จ่ายเงินรายรับ" sheetId="15" r:id="rId28"/>
    <sheet name="จ่ายเงินสะสม" sheetId="14" r:id="rId29"/>
    <sheet name="ทุนสำรองเงินสะสม" sheetId="17" r:id="rId30"/>
    <sheet name="เงินกู้" sheetId="16" r:id="rId31"/>
  </sheets>
  <externalReferences>
    <externalReference r:id="rId32"/>
  </externalReferences>
  <definedNames>
    <definedName name="A">งบแสดงฐานะ!$WZ:$WZ</definedName>
    <definedName name="_xlnm.Print_Titles" localSheetId="30">เงินกู้!$4:$4</definedName>
    <definedName name="_xlnm.Print_Titles" localSheetId="27">จ่ายเงินรายรับ!$5:$5</definedName>
    <definedName name="_xlnm.Print_Titles" localSheetId="28">จ่ายเงินสะสม!$5:$5</definedName>
    <definedName name="_xlnm.Print_Titles" localSheetId="29">ทุนสำรองเงินสะสม!$5:$5</definedName>
  </definedNames>
  <calcPr calcId="152511"/>
</workbook>
</file>

<file path=xl/calcChain.xml><?xml version="1.0" encoding="utf-8"?>
<calcChain xmlns="http://schemas.openxmlformats.org/spreadsheetml/2006/main">
  <c r="I28" i="8" l="1"/>
  <c r="G28" i="8"/>
  <c r="I27" i="8" l="1"/>
  <c r="G27" i="8"/>
  <c r="J30" i="36" l="1"/>
  <c r="J19" i="36"/>
  <c r="J20" i="36" s="1"/>
  <c r="J22" i="36" s="1"/>
  <c r="J10" i="36"/>
  <c r="J25" i="36" l="1"/>
  <c r="J11" i="36"/>
  <c r="J58" i="2"/>
  <c r="J59" i="2" s="1"/>
  <c r="J48" i="2"/>
  <c r="H48" i="2"/>
  <c r="H28" i="2"/>
  <c r="H22" i="2"/>
  <c r="L20" i="36" l="1"/>
  <c r="G20" i="25"/>
  <c r="H8" i="18" l="1"/>
  <c r="H9" i="18"/>
  <c r="H10" i="18"/>
  <c r="H11" i="18"/>
  <c r="H12" i="18"/>
  <c r="H13" i="18"/>
  <c r="H14" i="18"/>
  <c r="H15" i="18"/>
  <c r="H16" i="18"/>
  <c r="H17" i="18"/>
  <c r="H18" i="18"/>
  <c r="H19" i="18"/>
  <c r="H7" i="18"/>
  <c r="H6" i="18"/>
  <c r="G9" i="35" l="1"/>
  <c r="G25" i="35" s="1"/>
  <c r="D25" i="35"/>
  <c r="C25" i="35"/>
  <c r="B25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25" i="35" l="1"/>
  <c r="B32" i="34"/>
  <c r="D31" i="34"/>
  <c r="E31" i="34" s="1"/>
  <c r="C32" i="34"/>
  <c r="D30" i="34"/>
  <c r="D29" i="34"/>
  <c r="E29" i="34" s="1"/>
  <c r="D28" i="34"/>
  <c r="E28" i="34" s="1"/>
  <c r="D27" i="34"/>
  <c r="E27" i="34" s="1"/>
  <c r="D26" i="34"/>
  <c r="E26" i="34" s="1"/>
  <c r="D25" i="34"/>
  <c r="E25" i="34" s="1"/>
  <c r="D24" i="34"/>
  <c r="E24" i="34" s="1"/>
  <c r="D23" i="34"/>
  <c r="E23" i="34" s="1"/>
  <c r="D22" i="34"/>
  <c r="E22" i="34" s="1"/>
  <c r="D21" i="34"/>
  <c r="E21" i="34" s="1"/>
  <c r="D20" i="34"/>
  <c r="E20" i="34" s="1"/>
  <c r="C17" i="34"/>
  <c r="C18" i="34" s="1"/>
  <c r="B17" i="34"/>
  <c r="D16" i="34"/>
  <c r="E16" i="34" s="1"/>
  <c r="D15" i="34"/>
  <c r="D14" i="34"/>
  <c r="E14" i="34" s="1"/>
  <c r="D13" i="34"/>
  <c r="D12" i="34"/>
  <c r="E12" i="34" s="1"/>
  <c r="D11" i="34"/>
  <c r="E11" i="34" s="1"/>
  <c r="D10" i="34"/>
  <c r="E10" i="34" s="1"/>
  <c r="B9" i="34"/>
  <c r="D8" i="34"/>
  <c r="E8" i="34" s="1"/>
  <c r="D17" i="34" l="1"/>
  <c r="C33" i="34"/>
  <c r="D32" i="34"/>
  <c r="E32" i="34" s="1"/>
  <c r="B18" i="34"/>
  <c r="F18" i="34" s="1"/>
  <c r="G18" i="34" s="1"/>
  <c r="C9" i="34"/>
  <c r="D9" i="34" s="1"/>
  <c r="E9" i="34" s="1"/>
  <c r="E17" i="34" l="1"/>
  <c r="F17" i="34"/>
  <c r="D18" i="34"/>
  <c r="E18" i="34" s="1"/>
  <c r="B33" i="34"/>
  <c r="D33" i="34" s="1"/>
  <c r="E33" i="34" s="1"/>
  <c r="C14" i="33" l="1"/>
  <c r="C11" i="33"/>
  <c r="C18" i="33"/>
  <c r="B36" i="33"/>
  <c r="C21" i="33" s="1"/>
  <c r="B33" i="33"/>
  <c r="B24" i="33"/>
  <c r="C10" i="33" s="1"/>
  <c r="C20" i="33"/>
  <c r="C19" i="33"/>
  <c r="B22" i="33"/>
  <c r="B23" i="33" l="1"/>
  <c r="B37" i="33"/>
  <c r="C8" i="33"/>
  <c r="H23" i="30"/>
  <c r="G23" i="30"/>
  <c r="F23" i="30"/>
  <c r="D23" i="30"/>
  <c r="C23" i="30"/>
  <c r="H19" i="30"/>
  <c r="G19" i="30"/>
  <c r="D19" i="30"/>
  <c r="C19" i="30"/>
  <c r="I18" i="30"/>
  <c r="E18" i="30"/>
  <c r="I17" i="30"/>
  <c r="E17" i="30"/>
  <c r="I16" i="30"/>
  <c r="E16" i="30"/>
  <c r="I14" i="30"/>
  <c r="E14" i="30"/>
  <c r="I13" i="30"/>
  <c r="I19" i="30" s="1"/>
  <c r="I23" i="30" s="1"/>
  <c r="E13" i="30"/>
  <c r="E19" i="30" s="1"/>
  <c r="E23" i="30" s="1"/>
  <c r="C12" i="33" l="1"/>
  <c r="C13" i="33"/>
  <c r="C24" i="33"/>
  <c r="C9" i="33"/>
  <c r="C22" i="33"/>
  <c r="B38" i="33"/>
  <c r="C37" i="33" s="1"/>
  <c r="C17" i="33"/>
  <c r="C7" i="33"/>
  <c r="C16" i="33"/>
  <c r="J6" i="23"/>
  <c r="G65" i="31"/>
  <c r="F65" i="31"/>
  <c r="F36" i="31"/>
  <c r="G36" i="31"/>
  <c r="F31" i="31"/>
  <c r="G31" i="31"/>
  <c r="I47" i="6"/>
  <c r="I129" i="5"/>
  <c r="G129" i="5"/>
  <c r="I123" i="5"/>
  <c r="G123" i="5"/>
  <c r="I100" i="5"/>
  <c r="G100" i="5"/>
  <c r="I95" i="5"/>
  <c r="I86" i="5"/>
  <c r="I76" i="5"/>
  <c r="G76" i="5"/>
  <c r="I49" i="5"/>
  <c r="I47" i="5"/>
  <c r="I45" i="5"/>
  <c r="I50" i="5" s="1"/>
  <c r="I60" i="5"/>
  <c r="I58" i="5"/>
  <c r="I67" i="5"/>
  <c r="G67" i="5"/>
  <c r="I56" i="5"/>
  <c r="I27" i="5"/>
  <c r="G27" i="5"/>
  <c r="I22" i="5"/>
  <c r="G22" i="5"/>
  <c r="C29" i="4"/>
  <c r="B29" i="4"/>
  <c r="B26" i="4"/>
  <c r="F29" i="4"/>
  <c r="E29" i="4"/>
  <c r="E11" i="4"/>
  <c r="J52" i="2"/>
  <c r="H52" i="2"/>
  <c r="J27" i="2"/>
  <c r="H27" i="2"/>
  <c r="P26" i="16"/>
  <c r="P17" i="16"/>
  <c r="G26" i="16"/>
  <c r="G17" i="16"/>
  <c r="Q27" i="14"/>
  <c r="X26" i="16"/>
  <c r="W26" i="16"/>
  <c r="V26" i="16"/>
  <c r="W17" i="16"/>
  <c r="X17" i="16"/>
  <c r="V17" i="16"/>
  <c r="W27" i="17"/>
  <c r="X27" i="17"/>
  <c r="V27" i="17"/>
  <c r="W18" i="17"/>
  <c r="X18" i="17"/>
  <c r="V18" i="17"/>
  <c r="P18" i="17"/>
  <c r="P27" i="17"/>
  <c r="G27" i="17"/>
  <c r="G18" i="17"/>
  <c r="H27" i="14"/>
  <c r="X18" i="14"/>
  <c r="Y18" i="14"/>
  <c r="W18" i="14"/>
  <c r="Q18" i="14"/>
  <c r="H18" i="14"/>
  <c r="C38" i="33" l="1"/>
  <c r="C30" i="33"/>
  <c r="C27" i="33"/>
  <c r="C35" i="33"/>
  <c r="C32" i="33"/>
  <c r="C29" i="33"/>
  <c r="C34" i="33"/>
  <c r="C31" i="33"/>
  <c r="C28" i="33"/>
  <c r="C26" i="33"/>
  <c r="C36" i="33"/>
  <c r="C33" i="33"/>
  <c r="I61" i="5"/>
  <c r="G19" i="15"/>
  <c r="N19" i="29" l="1"/>
  <c r="M19" i="29"/>
  <c r="L19" i="29"/>
  <c r="K19" i="29"/>
  <c r="J19" i="29"/>
  <c r="I19" i="29"/>
  <c r="H19" i="29"/>
  <c r="G19" i="29"/>
  <c r="F19" i="29"/>
  <c r="E19" i="29"/>
  <c r="D19" i="29"/>
  <c r="C19" i="29"/>
  <c r="O18" i="29"/>
  <c r="O17" i="29"/>
  <c r="O16" i="29"/>
  <c r="O15" i="29"/>
  <c r="O14" i="29"/>
  <c r="O13" i="29"/>
  <c r="O12" i="29"/>
  <c r="O11" i="29"/>
  <c r="O10" i="29"/>
  <c r="O9" i="29"/>
  <c r="O8" i="29"/>
  <c r="P9" i="13"/>
  <c r="P10" i="13"/>
  <c r="P11" i="13"/>
  <c r="P12" i="13"/>
  <c r="P13" i="13"/>
  <c r="P14" i="13"/>
  <c r="P15" i="13"/>
  <c r="P16" i="13"/>
  <c r="P17" i="13"/>
  <c r="P18" i="13"/>
  <c r="P8" i="13"/>
  <c r="E19" i="13"/>
  <c r="F19" i="13"/>
  <c r="G19" i="13"/>
  <c r="H19" i="13"/>
  <c r="I19" i="13"/>
  <c r="J19" i="13"/>
  <c r="K19" i="13"/>
  <c r="L19" i="13"/>
  <c r="M19" i="13"/>
  <c r="N19" i="13"/>
  <c r="O19" i="13"/>
  <c r="D19" i="13"/>
  <c r="G20" i="28"/>
  <c r="F20" i="28"/>
  <c r="E20" i="28"/>
  <c r="D20" i="28"/>
  <c r="H18" i="28"/>
  <c r="H16" i="28"/>
  <c r="H14" i="28"/>
  <c r="H13" i="28"/>
  <c r="H11" i="28"/>
  <c r="H10" i="28"/>
  <c r="H9" i="28"/>
  <c r="H8" i="28"/>
  <c r="H6" i="28"/>
  <c r="H20" i="28" s="1"/>
  <c r="F20" i="27"/>
  <c r="E20" i="27"/>
  <c r="D20" i="27"/>
  <c r="G18" i="27"/>
  <c r="G16" i="27"/>
  <c r="G14" i="27"/>
  <c r="G13" i="27"/>
  <c r="G11" i="27"/>
  <c r="G10" i="27"/>
  <c r="G9" i="27"/>
  <c r="G8" i="27"/>
  <c r="G6" i="27"/>
  <c r="G20" i="27" s="1"/>
  <c r="F20" i="26"/>
  <c r="E20" i="26"/>
  <c r="G18" i="26"/>
  <c r="G16" i="26"/>
  <c r="G14" i="26"/>
  <c r="G13" i="26"/>
  <c r="G11" i="26"/>
  <c r="G10" i="26"/>
  <c r="G9" i="26"/>
  <c r="D20" i="26"/>
  <c r="G8" i="26"/>
  <c r="G6" i="26"/>
  <c r="I9" i="25"/>
  <c r="H18" i="25"/>
  <c r="I18" i="25" s="1"/>
  <c r="H11" i="25"/>
  <c r="H12" i="25"/>
  <c r="H13" i="25"/>
  <c r="H14" i="25"/>
  <c r="H15" i="25"/>
  <c r="H16" i="25"/>
  <c r="H17" i="25"/>
  <c r="H8" i="25"/>
  <c r="H6" i="25"/>
  <c r="D9" i="25"/>
  <c r="D20" i="25" s="1"/>
  <c r="F20" i="25"/>
  <c r="E20" i="25"/>
  <c r="I16" i="25"/>
  <c r="I14" i="25"/>
  <c r="I13" i="25"/>
  <c r="I11" i="25"/>
  <c r="I10" i="25"/>
  <c r="I8" i="25"/>
  <c r="I6" i="25"/>
  <c r="F20" i="24"/>
  <c r="E20" i="24"/>
  <c r="G18" i="24"/>
  <c r="G16" i="24"/>
  <c r="G14" i="24"/>
  <c r="G13" i="24"/>
  <c r="G11" i="24"/>
  <c r="G10" i="24"/>
  <c r="G9" i="24"/>
  <c r="G8" i="24"/>
  <c r="G6" i="24"/>
  <c r="D20" i="24"/>
  <c r="D6" i="23"/>
  <c r="D10" i="23"/>
  <c r="D9" i="23"/>
  <c r="D8" i="23"/>
  <c r="H20" i="23"/>
  <c r="G20" i="23"/>
  <c r="F20" i="23"/>
  <c r="E20" i="23"/>
  <c r="J18" i="23"/>
  <c r="J16" i="23"/>
  <c r="J14" i="23"/>
  <c r="J13" i="23"/>
  <c r="J11" i="23"/>
  <c r="J10" i="23"/>
  <c r="J9" i="23"/>
  <c r="J8" i="23"/>
  <c r="H20" i="22"/>
  <c r="G20" i="22"/>
  <c r="F20" i="22"/>
  <c r="E20" i="22"/>
  <c r="D20" i="22"/>
  <c r="I18" i="22"/>
  <c r="I16" i="22"/>
  <c r="I14" i="22"/>
  <c r="I13" i="22"/>
  <c r="I11" i="22"/>
  <c r="I10" i="22"/>
  <c r="I9" i="22"/>
  <c r="I8" i="22"/>
  <c r="I6" i="22"/>
  <c r="H20" i="21"/>
  <c r="G20" i="21"/>
  <c r="F20" i="21"/>
  <c r="E20" i="21"/>
  <c r="I18" i="21"/>
  <c r="I16" i="21"/>
  <c r="I14" i="21"/>
  <c r="I13" i="21"/>
  <c r="I11" i="21"/>
  <c r="I10" i="21"/>
  <c r="I9" i="21"/>
  <c r="I8" i="21"/>
  <c r="I6" i="21"/>
  <c r="D20" i="21"/>
  <c r="H20" i="20"/>
  <c r="I10" i="20"/>
  <c r="I6" i="20"/>
  <c r="D6" i="20"/>
  <c r="D10" i="20"/>
  <c r="D9" i="20"/>
  <c r="G20" i="20"/>
  <c r="F20" i="20"/>
  <c r="E20" i="20"/>
  <c r="I18" i="20"/>
  <c r="I16" i="20"/>
  <c r="I14" i="20"/>
  <c r="I13" i="20"/>
  <c r="I11" i="20"/>
  <c r="I9" i="20"/>
  <c r="I8" i="20"/>
  <c r="H6" i="19"/>
  <c r="D7" i="18"/>
  <c r="D11" i="18"/>
  <c r="D10" i="18"/>
  <c r="D9" i="18"/>
  <c r="G20" i="19"/>
  <c r="F20" i="19"/>
  <c r="E20" i="19"/>
  <c r="D20" i="19"/>
  <c r="H18" i="19"/>
  <c r="H16" i="19"/>
  <c r="H14" i="19"/>
  <c r="H13" i="19"/>
  <c r="H11" i="19"/>
  <c r="H10" i="19"/>
  <c r="H9" i="19"/>
  <c r="H8" i="19"/>
  <c r="F21" i="18"/>
  <c r="G21" i="18"/>
  <c r="E21" i="18"/>
  <c r="E14" i="12"/>
  <c r="D14" i="12"/>
  <c r="F6" i="12"/>
  <c r="F14" i="12" s="1"/>
  <c r="I20" i="22" l="1"/>
  <c r="O19" i="29"/>
  <c r="P19" i="13"/>
  <c r="G20" i="26"/>
  <c r="I20" i="25"/>
  <c r="G20" i="24"/>
  <c r="J20" i="23"/>
  <c r="D20" i="23"/>
  <c r="I20" i="21"/>
  <c r="I20" i="20"/>
  <c r="D20" i="20"/>
  <c r="D21" i="18"/>
  <c r="H20" i="19"/>
  <c r="H21" i="18"/>
  <c r="I10" i="8"/>
  <c r="J12" i="8" s="1"/>
  <c r="J15" i="8" s="1"/>
  <c r="F10" i="8"/>
  <c r="G13" i="8" s="1"/>
  <c r="G15" i="8" l="1"/>
  <c r="G16" i="5"/>
  <c r="I12" i="5"/>
  <c r="I11" i="5"/>
  <c r="I10" i="5"/>
  <c r="I13" i="5"/>
  <c r="J53" i="2"/>
  <c r="J22" i="2"/>
  <c r="J28" i="2" s="1"/>
  <c r="H58" i="2"/>
  <c r="H53" i="2"/>
  <c r="H59" i="2" s="1"/>
  <c r="I16" i="5" l="1"/>
</calcChain>
</file>

<file path=xl/sharedStrings.xml><?xml version="1.0" encoding="utf-8"?>
<sst xmlns="http://schemas.openxmlformats.org/spreadsheetml/2006/main" count="1538" uniqueCount="515">
  <si>
    <t>หมายเหตุ</t>
  </si>
  <si>
    <t>สินทรัพย์</t>
  </si>
  <si>
    <t>สินทรัพย์หมุนเวียน</t>
  </si>
  <si>
    <t>รวมสินทรัพย์</t>
  </si>
  <si>
    <t>หนี้สิน</t>
  </si>
  <si>
    <t>หนี้สินหมุนเวียน</t>
  </si>
  <si>
    <t>รวมหนี้สิน</t>
  </si>
  <si>
    <t>เงินสะสม</t>
  </si>
  <si>
    <t>เงินทุนสำรองเงินสะสม</t>
  </si>
  <si>
    <t>รวมเงินสะสม</t>
  </si>
  <si>
    <t>รวมหนี้สินและเงินสะสม</t>
  </si>
  <si>
    <t>ทรัพย์สินตามงบทรัพย์สิน</t>
  </si>
  <si>
    <t>งบแสดงฐานะทางการเงิน</t>
  </si>
  <si>
    <t>ปี 2561</t>
  </si>
  <si>
    <t>ปี 2560</t>
  </si>
  <si>
    <t>เงินสดและเงินฝากธนาคาร</t>
  </si>
  <si>
    <t>ลูกหนี้เงินยืม</t>
  </si>
  <si>
    <t>ลูกหนี้ค่าภาษี</t>
  </si>
  <si>
    <t>ลูกหนี้เงินทุนโครงการเศรษฐกิจชุมชน</t>
  </si>
  <si>
    <t>รวมสินทรัพย์หมุนเวียน</t>
  </si>
  <si>
    <t>รายจ่ายค้างจ่าย</t>
  </si>
  <si>
    <t>รายจ่ายผัดส่งใบสำคัญ</t>
  </si>
  <si>
    <t>เงินรับฝาก</t>
  </si>
  <si>
    <t>รวมหนี้สินหมุนเวียน</t>
  </si>
  <si>
    <t>หมายเหตุประกอบงบแสดงฐานะการเงิน</t>
  </si>
  <si>
    <t>ข้อมูลทั่วไป</t>
  </si>
  <si>
    <t>องค์การบริหารส่วนตำบลศรีวิชัย ได้ยกฐานะ เมื่อวันที่ 19 ธันวาคม  2539 มีเนื้อที่ทั้งหมดประมาณ</t>
  </si>
  <si>
    <t>21.40   ตารางกิโลเมตร   หรือประมาณ 13,374 ไร่  ตั้งอยู่ทางตอนใต้ของอำเภอพุนพิน  จังหวัดสุราษฎร์ธานี</t>
  </si>
  <si>
    <t>โดยมีระยะห่างจากที่ว่าการอำเภอพุนพิน ประมาณ 9 กิโลเมตร  พื้นที่โดยทั่วไป  มีลักษณะเป็นที่ราบลุ่ม  มีแม่น้ำ</t>
  </si>
  <si>
    <t>ไหลผ่าน คือคลองพุนพินซึ่งเป็นสาขาของแม่น้ำตาปี และมีพื้นที่บางส่วนเป็นที่ราบเชิงเขา  มีประชากรทั้งสิ้น</t>
  </si>
  <si>
    <t xml:space="preserve">จำนวน 2,179 คน แยกชาย 1,097 คน หญิง 1,082 คน </t>
  </si>
  <si>
    <t>องค์การบริหารส่วนตำบลศรีวิชัย แบ่งเขตการปกครองออกเป็น 3 หมู่บ้าน ดังนี้</t>
  </si>
  <si>
    <t>1.  บ้านหัวเขา</t>
  </si>
  <si>
    <t>2.  บ้านดอนทราย</t>
  </si>
  <si>
    <t>3.  บ้านทุ่งอ่าว</t>
  </si>
  <si>
    <t>หมายเหตุ 1  สรุปนโยบายบัญชีที่สำคัญ</t>
  </si>
  <si>
    <t>1.1  หลักเกณฑ์ในการจัดทำงบแสดงฐานะการเงิน</t>
  </si>
  <si>
    <t xml:space="preserve">      การบันทึกบัญชีเพื่อจัดทำงบแสดงฐานะการเงินเป็นไปตามเกณฑ์เงินสดและเกณฑ์คงค้างตาม</t>
  </si>
  <si>
    <t>1.2  รายการเปิดเผยอื่นใด (ถ้ามี)</t>
  </si>
  <si>
    <t>ประกาศกระทรวงมหาดไทย เรื่อง หลักเกณฑ์และวิธีปฏฺบัติการบันทึกบัญชี การจัดทำทะเบียน และรายงาน</t>
  </si>
  <si>
    <t xml:space="preserve">การเงินขององค์กรปกครองส่วนท้องถิ่น ลงวันที่  20  มีนาคม พ.ศ.2558  และที่แก้ไขเพิ่มเติม (ฉบับที่ 2 ) </t>
  </si>
  <si>
    <t>ลงวันที่ 21 มีนาคม  2561 และหนังสือสั่งการที่เกี่ยวข้อง</t>
  </si>
  <si>
    <t>องค์การบริหารส่วนตำบลศรีวิชัย</t>
  </si>
  <si>
    <t>สำหรับปี สิ้นสุดวันที่ 30 กันยายน  2561</t>
  </si>
  <si>
    <t>หมายเหตุ 2 งบทรัพย์สิน</t>
  </si>
  <si>
    <t>ประเภททรัพย์สิน</t>
  </si>
  <si>
    <t>ราคาทรัพย์สิน</t>
  </si>
  <si>
    <t>แหล่งที่มาของทรัพย์สินทั้งหมด</t>
  </si>
  <si>
    <t>ชื่อ</t>
  </si>
  <si>
    <t>จำนวนเงิน</t>
  </si>
  <si>
    <t>ก.  อสังหาริมทรัพย์</t>
  </si>
  <si>
    <t>ข.  สังหาริมทรัพย์</t>
  </si>
  <si>
    <t>ฯลฯ</t>
  </si>
  <si>
    <t xml:space="preserve"> สำรองเงินรายรับ</t>
  </si>
  <si>
    <t xml:space="preserve"> เงินอุดหนุนเฉพาะกิจ</t>
  </si>
  <si>
    <t>รวม</t>
  </si>
  <si>
    <t>หมายเหตุ 3 เงินสดและเงินฝากธนาคาร</t>
  </si>
  <si>
    <t>เงินสด</t>
  </si>
  <si>
    <t>เงินฝากธนาคาร</t>
  </si>
  <si>
    <t xml:space="preserve">     ธนาคารเพื่อการเกษตรและสหกรณ์การเกษตร สาขาพุนพิน</t>
  </si>
  <si>
    <t>ประเภทออมทรัพย์เลขที่  731-2-17528-7</t>
  </si>
  <si>
    <t xml:space="preserve">     ธนาคารกรุงไทย จำกัด (มหาชน) สาขาพุนพิน</t>
  </si>
  <si>
    <t>ประเภทประจำเลขที่  808-2-12016-9</t>
  </si>
  <si>
    <t>ประเภทออมทรัพย์ เลขที่ 808-0-29110-1</t>
  </si>
  <si>
    <t>ประเภทออมทรัพย์ เลขที่ 808-1-72062-6</t>
  </si>
  <si>
    <t>ประเภทออมทรัพย์ เลขที่ 808-1-97063-0</t>
  </si>
  <si>
    <t>สำหรับปี สิ้นสุดวันที่ 30 กันยายน 2561</t>
  </si>
  <si>
    <t>ปี  2561</t>
  </si>
  <si>
    <t>ชื่อ-สกุล ผู้ยืม</t>
  </si>
  <si>
    <t>แหล่งเงิน</t>
  </si>
  <si>
    <t>รายการ</t>
  </si>
  <si>
    <t>นายเจริญฤทธิ์   ศุทธางกูร</t>
  </si>
  <si>
    <t>เงินงบประมาณ</t>
  </si>
  <si>
    <t>เดินทางไปราชการ</t>
  </si>
  <si>
    <t>รวมทั้งสิ้น</t>
  </si>
  <si>
    <t>โครงการที่ยืม</t>
  </si>
  <si>
    <t>นายฉลอง   ทองคลองไทร</t>
  </si>
  <si>
    <t>นายวิชัย  ทองประพันธ์</t>
  </si>
  <si>
    <t>นายสุริยา ทองก่อนาค</t>
  </si>
  <si>
    <t>นายปรีชา  ศรีรักษา</t>
  </si>
  <si>
    <t>นายอดิศร  ทิพย์บุญทอง</t>
  </si>
  <si>
    <t>แผนงาน</t>
  </si>
  <si>
    <t>งาน</t>
  </si>
  <si>
    <t>หมวด</t>
  </si>
  <si>
    <t>ประเภท</t>
  </si>
  <si>
    <t>โครงการ</t>
  </si>
  <si>
    <t>แผนงานบริหารงานทั่วไป</t>
  </si>
  <si>
    <t>งานบริหารทั่วไป</t>
  </si>
  <si>
    <t>ค่าใช้สอย</t>
  </si>
  <si>
    <t>รายจ่ายเพื่อให้ได้มาซึ่งบริการ</t>
  </si>
  <si>
    <t>แผนงานการรักษาความสงบภายใน</t>
  </si>
  <si>
    <t>งานบริหารทั่วไปเกี่ยวกับการรักษาความสงบภายใน</t>
  </si>
  <si>
    <t>แผนงานการศึกษา</t>
  </si>
  <si>
    <t>งานบริหารทั่วไปเกี่ยวกับการศึกษา</t>
  </si>
  <si>
    <t>ค่าวัสดุ</t>
  </si>
  <si>
    <t>ค่าอาหารเสริม (นม)</t>
  </si>
  <si>
    <t>แผนงานเคหะและชุมชน</t>
  </si>
  <si>
    <t>งานไฟฟ้าถนน</t>
  </si>
  <si>
    <t>ค่าที่ดินและสิ่งก่อสร้าง</t>
  </si>
  <si>
    <t>ค่าก่อสร้างสิ่งสาธารณูปโภค</t>
  </si>
  <si>
    <t>โครงการติดตั้งป้ายชื่อถนน/ซอย/คลอง</t>
  </si>
  <si>
    <t>โครงการก่อสร้างถนนลาดยางสายหน้าวัดเขาพระอานนท์ หมู่ที่ 1</t>
  </si>
  <si>
    <t>โครงการปรับปรุงซ่อมแซมศูนย์พัฒนาเด็กเล็กองค์การบริหารส่วนตำบลศรีวิชัย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</si>
  <si>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</si>
  <si>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</si>
  <si>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</si>
  <si>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</si>
  <si>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เงินรับฝากเงินรอคืนจังหวัด</t>
  </si>
  <si>
    <t>เงินรับฝากเงินทุนโครงการเศรษฐกิจชุมชน</t>
  </si>
  <si>
    <t>เงินรับฝากอื่น ๆ</t>
  </si>
  <si>
    <t>เงินรับฝากค่าไฟฟ้าโรงสูบน้ำ (รับจากประชาชน)</t>
  </si>
  <si>
    <t>เงินรับฝากหลักประกันสุขภาพ (ค่ารักษาพยาบาล)</t>
  </si>
  <si>
    <t>เงินรับฝากอื่น ๆ -ส่งคืนกรมส่งเสริมการปกครองท้องถิ่น</t>
  </si>
  <si>
    <t>เงินสะสม 1 ตุลาคม</t>
  </si>
  <si>
    <t>รายรับจริงสูงกว่ารายจ่ายจริง</t>
  </si>
  <si>
    <t>หัก 25 % ของรายรับจริงสูงกว่ารายจ่ายจริง</t>
  </si>
  <si>
    <t>(เงินทุนสำรองเงินสะสม)</t>
  </si>
  <si>
    <t>บวก</t>
  </si>
  <si>
    <t>รายรับจริงสูงกว่ารายจ่ายจริงหลังหัก</t>
  </si>
  <si>
    <t>รับคืนเงินสะสม</t>
  </si>
  <si>
    <t>หัก</t>
  </si>
  <si>
    <t>จ่ายขาดเงินสะสม</t>
  </si>
  <si>
    <t>เงินสะสม 30 กันยายน  2561</t>
  </si>
  <si>
    <t>เงินสะสม 30 กันยายน  2561  ประกอบด้วย</t>
  </si>
  <si>
    <t>1.  หุ้นในโรงพิมพ์อาสารักษาดินแดง</t>
  </si>
  <si>
    <t>2.  เงินฝากกองทุน</t>
  </si>
  <si>
    <t>3.  ลูกหนี้ค่าภาษี</t>
  </si>
  <si>
    <t>(ผลต่างระหว่างทรัพย์สินเกิดจากเงินกู้และเจ้าหนี้เงินกู้)</t>
  </si>
  <si>
    <t>ทั้งนี้ ได้รับอนุมัติให้จ่ายเงินสะสมที่อยู่ระหว่างดำเนินการจำนวน</t>
  </si>
  <si>
    <t>จำนวนเงินที่ได้รับอนุมัติ</t>
  </si>
  <si>
    <t>ก่อหนี้ผูกพัน</t>
  </si>
  <si>
    <t>เบิกจ่ายแล้ว</t>
  </si>
  <si>
    <t>คงเหลือ</t>
  </si>
  <si>
    <t>ยังไม่ได้ก่อหนี้</t>
  </si>
  <si>
    <t>-</t>
  </si>
  <si>
    <t>รายงานรายจ่ายในการดำเนินงานที่จ่ายจากเงินรายรับตามแผนงาน งบกลาง</t>
  </si>
  <si>
    <t>งบ</t>
  </si>
  <si>
    <t>ประมาณการ</t>
  </si>
  <si>
    <t>งบกลาง</t>
  </si>
  <si>
    <t>ตั้งแต่วันที่  1  ตุลาคม   2560  ถึง  30  กันยายน   2561</t>
  </si>
  <si>
    <t>รายงานรายจ่ายในการดำเนินงานที่จ่ายจากเงินรายรับตามแผนงานรวม</t>
  </si>
  <si>
    <t>ตั้งแต่วันที่ 1 ตุลาคม 2560 ถึงวันที่ 30 กันยายน 2561</t>
  </si>
  <si>
    <t/>
  </si>
  <si>
    <t>รายจ่าย</t>
  </si>
  <si>
    <t>งบบุคลากร</t>
  </si>
  <si>
    <t>เงินเดือน (ฝ่ายการเมือง)</t>
  </si>
  <si>
    <t>เงินเดือน (ฝ่ายประจำ)</t>
  </si>
  <si>
    <t>งบดำเนินงาน</t>
  </si>
  <si>
    <t>ค่าตอบแทน</t>
  </si>
  <si>
    <t>ค่าสาธารณูปโภค</t>
  </si>
  <si>
    <t>งบลงทุน</t>
  </si>
  <si>
    <t>ค่าครุภัณฑ์</t>
  </si>
  <si>
    <t>งบรายจ่ายอื่น</t>
  </si>
  <si>
    <t>รายจ่ายอื่น</t>
  </si>
  <si>
    <t>งบเงินอุดหนุน</t>
  </si>
  <si>
    <t>เงินอุดหนุน</t>
  </si>
  <si>
    <t>งบแสดงผลการดำเนินงานจ่ายจากเงินรายรับ</t>
  </si>
  <si>
    <t>รายการ/หมวด</t>
  </si>
  <si>
    <t>รวมจ่ายจาก
เงินงบประมาณ</t>
  </si>
  <si>
    <t>แผนงานสาธารณสุข</t>
  </si>
  <si>
    <t>แผนงานสร้างความเข้มแข็งของชุมชน</t>
  </si>
  <si>
    <t>แผนงานการศาสนาวัฒนธรรมและนันทนาการ</t>
  </si>
  <si>
    <t>แผนงานงบกลาง</t>
  </si>
  <si>
    <t>รายรับ</t>
  </si>
  <si>
    <t>ภาษีอากร</t>
  </si>
  <si>
    <t>ค่าธรรมเนียม ค่าปรับ และใบอนุญาต</t>
  </si>
  <si>
    <t>รายได้จากทรัพย์สิน</t>
  </si>
  <si>
    <t>รายได้เบ็ดเตล็ด</t>
  </si>
  <si>
    <t>ภาษีจัดสรร</t>
  </si>
  <si>
    <t>เงินอุดหนุนทั่วไป</t>
  </si>
  <si>
    <t>งบแสดงผลการดำเนินงานจ่ายจากเงินรายรับและเงินสะสม</t>
  </si>
  <si>
    <t>งบแสดงผลการดำเนินงานจ่ายจากเงินรายรับ เงินสะสม เงินทุนสำรองเงินสะสมและเงินกู้</t>
  </si>
  <si>
    <t xml:space="preserve">งบแสดงผลการดำเนินงานจ่ายจากเงินรายรับ เงินสะสมและเงินทุนสำรองเงินสะสม </t>
  </si>
  <si>
    <t>รายงานรายจ่ายในการดำเนินงานที่จ่ายจากเงินรายรับตามแผนงาน บริหารงานทั่วไป</t>
  </si>
  <si>
    <t>เงินเดือน ( ฝ่ายการเมือง )</t>
  </si>
  <si>
    <t>เงินเดือน ( ฝ่ายประจำ )</t>
  </si>
  <si>
    <t>งานวางแผนสถิติและวิชาการ</t>
  </si>
  <si>
    <t>งานบริหารงานคลัง</t>
  </si>
  <si>
    <t>รายงานรายจ่ายในการดำเนินงานที่จ่ายจากเงินรายรับตามแผนงาน การรักษาความสงบภายใน</t>
  </si>
  <si>
    <t>งานเทศกิจ</t>
  </si>
  <si>
    <t>งานป้องกันภัยฝ่ายพลเรือนและระงับอัคคีภัย</t>
  </si>
  <si>
    <t>รายงานรายจ่ายในการดำเนินงานที่จ่ายจากเงินรายรับตามแผนงาน การศึกษา</t>
  </si>
  <si>
    <t>งานระดับก่อนวัยเรียนและประถมศึกษา</t>
  </si>
  <si>
    <t>งานระดับมัธยมศึกษา</t>
  </si>
  <si>
    <t>งานศึกษาไม่กำหนดระดับ</t>
  </si>
  <si>
    <t>งานบริหารทั่วไปเกี่ยวกับสาธารณสุข</t>
  </si>
  <si>
    <t>งานโรงพยาบาล</t>
  </si>
  <si>
    <t>งานบริการสาธารณสุขและงานสาธารณสุขอื่น</t>
  </si>
  <si>
    <t>งานศูนย์บริการสาธารณสุข</t>
  </si>
  <si>
    <t>รายงานรายจ่ายในการดำเนินงานที่จ่ายจากเงินรายรับตามแผนงาน สาธารณสุข</t>
  </si>
  <si>
    <t>รายงานรายจ่ายในการดำเนินงานที่จ่ายจากเงินรายรับตามแผนงาน สังคมสงเคราะห์</t>
  </si>
  <si>
    <t>รายงานรายจ่ายในการดำเนินงานที่จ่ายจากเงินรายรับตามแผนงาน เคหะและชุมชน</t>
  </si>
  <si>
    <t>งานบริหารทั่วไปเกี่ยวกับเคหะและชุมชน</t>
  </si>
  <si>
    <t>งานสวนสาธารณะ</t>
  </si>
  <si>
    <t>งานบำบัดน้ำเสีย</t>
  </si>
  <si>
    <t>รายงานรายจ่ายในการดำเนินงานที่จ่ายจากเงินรายรับตามแผนงาน สร้างความเข้มแข็งของชุมชน</t>
  </si>
  <si>
    <t>งานบริหารทั่วไปเกี่ยวกับการสร้างความเข้มแข็งของชุมชน</t>
  </si>
  <si>
    <t>งานส่งเสริมและสนับสนุนความเข้มแข็งของชุมชน</t>
  </si>
  <si>
    <t>งานกำจัดขยะมูลฝอยและสิ่งปฏิกูล</t>
  </si>
  <si>
    <t>งานบริหารทั่วไปเกี่ยวกับศาสนาและวัฒนธรรมและนันทนาการ</t>
  </si>
  <si>
    <t>งานกีฬาและนันทนาการ</t>
  </si>
  <si>
    <t>งานศาสนาและวัฒนธรรมท้องถิ่น</t>
  </si>
  <si>
    <t>งานวิชาการการวางแผนและส่งเสริมการท่องเที่ยว</t>
  </si>
  <si>
    <t>รายงานรายจ่ายในการดำเนินงานที่จ่ายจากเงินรายรับตามแผนงาน การศาสนาวัฒนธรรมและนันทนาการ</t>
  </si>
  <si>
    <t>รายงานรายจ่ายในการดำเนินงานที่จ่ายจากเงินรายรับตามแผนงาน อุตสาหกรรมและการโยธา</t>
  </si>
  <si>
    <t>งานบริหารทั่วไปเกี่ยวกับอุตสาหกรรมและการโยธา</t>
  </si>
  <si>
    <t>งานก่อสร้างโครงสร้งพื้นฐาน</t>
  </si>
  <si>
    <t>รายงานรายจ่ายในการดำเนินงานที่จ่ายจากเงินรายรับตามแผนงาน การเกษตร</t>
  </si>
  <si>
    <t>งานส่งเสริมการเกษตร</t>
  </si>
  <si>
    <t>งานอนุรักษ์แหล่งน้ำและป่าไม้</t>
  </si>
  <si>
    <t>รายงานรายจ่ายในการดำเนินงานที่จ่ายจากเงินรายรับตามแผนงาน การพาณิชย์</t>
  </si>
  <si>
    <t>งานกิจการประปา</t>
  </si>
  <si>
    <t>งานตลาดสด</t>
  </si>
  <si>
    <t>งานโรงฆ่าสัตว์</t>
  </si>
  <si>
    <t>อุตสาหกรรมและการโยธา</t>
  </si>
  <si>
    <t>การเกษตร</t>
  </si>
  <si>
    <t>การพาณิชย์</t>
  </si>
  <si>
    <t>สังคมสงเคราะห์</t>
  </si>
  <si>
    <t>บริหารทั่วไป</t>
  </si>
  <si>
    <t>การรักษาความสงบภายใน</t>
  </si>
  <si>
    <t>การศึกษา</t>
  </si>
  <si>
    <t>สาธารณสุข</t>
  </si>
  <si>
    <t>เคหะและชุมชน</t>
  </si>
  <si>
    <t>สร้างความเข้มแข็งของชุมชน</t>
  </si>
  <si>
    <t>การศาสนาและนันทนาการ</t>
  </si>
  <si>
    <t>รายงานรายจ่ายในการดำเนินงานที่จ่ายจากเงินสะสม</t>
  </si>
  <si>
    <t>แผนงานสังคมสงเคราะห์</t>
  </si>
  <si>
    <t>แผนงานอุตสาหกรรมและการโยธา</t>
  </si>
  <si>
    <t>แผนงานการเกษตร</t>
  </si>
  <si>
    <t>แผนงานการพาณิชย์</t>
  </si>
  <si>
    <t>รวมจ่ายจากเงินอุดหนุนระบุวัตถุประสงค์/เฉพาะกิจ</t>
  </si>
  <si>
    <t>รวมรายจ่าย</t>
  </si>
  <si>
    <t>รวมรายรับ</t>
  </si>
  <si>
    <t>เงินอุดหนุนระบุวัตถุประสงค์/เฉพาะกิจ</t>
  </si>
  <si>
    <t>รายได้จากสาธารณูปโภคและการพาณิชย์</t>
  </si>
  <si>
    <t>รวมรายจ่ายเงินอุดหนุนวัตถุประสงค์/เฉพาะกิจ</t>
  </si>
  <si>
    <t xml:space="preserve">บริหารงานทั่วไป
</t>
  </si>
  <si>
    <t xml:space="preserve">การรักษาความสงบภายใน
</t>
  </si>
  <si>
    <t xml:space="preserve">การศึกษา
</t>
  </si>
  <si>
    <t xml:space="preserve">สาธารณสุข
</t>
  </si>
  <si>
    <t xml:space="preserve">เคหะและชุมชน
</t>
  </si>
  <si>
    <t xml:space="preserve">สร้างความเข้มแข็งของชุมชน
</t>
  </si>
  <si>
    <t xml:space="preserve">การศาสนาวัฒนธรรมและนันทนาการ
</t>
  </si>
  <si>
    <t>ค่าครุภัณฑ์( หมายเหตุ 1 )</t>
  </si>
  <si>
    <t>ค่าที่ดินและสิ่งก่อสร้าง (หมายเหตุ 2)</t>
  </si>
  <si>
    <t>บริหารงานทั่วไป</t>
  </si>
  <si>
    <t>ค่าครุภัณฑ์ (หมายเหตุ 1)</t>
  </si>
  <si>
    <t>ค่าที่ดินและสิ่งก่อสร้าง(หมายเหตุ 2)</t>
  </si>
  <si>
    <t>ค่าครุภัณฑ์ ( หมายเหตุ 1)</t>
  </si>
  <si>
    <t>ค่าที่ดินและสิ่งก่อสร้าง ( หมายเหตุ 2 )</t>
  </si>
  <si>
    <t>รายรับสูงกว่าหรือ(ต่ำกว่า)รายจ่าย</t>
  </si>
  <si>
    <t xml:space="preserve">งบกลาง
</t>
  </si>
  <si>
    <t>เงินฝากกระทรวงการคลัง</t>
  </si>
  <si>
    <t>เงินฝากกองทุน</t>
  </si>
  <si>
    <t>รายได้จากรัฐบาลค้างรับ</t>
  </si>
  <si>
    <t>ลูกหนี้รายได้อื่น ๆ</t>
  </si>
  <si>
    <t>ลูกหนี้อื่น ๆ</t>
  </si>
  <si>
    <t>ลูกหนี้เงินยืมเงินสะสม</t>
  </si>
  <si>
    <t>สินทรัพย์หมุนเวียนอื่น</t>
  </si>
  <si>
    <t>สินทรัพย์ไม่หมุนเวียน</t>
  </si>
  <si>
    <t>ทรัพย์สินเกิดจากเงินกู้</t>
  </si>
  <si>
    <t>หุ้นในโรงพิมพ์อาสารักษาดินแดน</t>
  </si>
  <si>
    <t>สินทรัพย์ไม่หมุนเวียนอื่น</t>
  </si>
  <si>
    <t>รวมสินทรัพย์ไม่หมุนเวียน</t>
  </si>
  <si>
    <t>หมายเหตุประกอบงบแสดงฐานะการเงินเป็นส่วนหนึ่งของงบการเงินนี้</t>
  </si>
  <si>
    <t>ทุนทรัพย์สิน</t>
  </si>
  <si>
    <t>ฎีกาค้างจ่าย</t>
  </si>
  <si>
    <t>หนี้สินหมุนเวียนอื่น</t>
  </si>
  <si>
    <t>หนี้สินไม่หมุนเวียน</t>
  </si>
  <si>
    <t>เจ้าหนี้เงินกู้</t>
  </si>
  <si>
    <t>หนี้สินไม่หมุนเวียนอื่น</t>
  </si>
  <si>
    <t>รวมหนี้สินไม่หมุนเวียน</t>
  </si>
  <si>
    <t>รายได้</t>
  </si>
  <si>
    <t>เงินกู้</t>
  </si>
  <si>
    <t>เงินที่มีผู้อุทิศให้</t>
  </si>
  <si>
    <t xml:space="preserve">     ที่ดิน</t>
  </si>
  <si>
    <t xml:space="preserve">     อาคาร</t>
  </si>
  <si>
    <t xml:space="preserve">     อาคารศูนย์พัฒนาเด็กเล็ก หมู่ 1</t>
  </si>
  <si>
    <t xml:space="preserve">     อาคารศูนย์พัฒนาเด็กเล็ก หมู่ 3</t>
  </si>
  <si>
    <t xml:space="preserve">     ครุภัณฑ์สำนักงาน</t>
  </si>
  <si>
    <t xml:space="preserve">     ครุภัณฑ์งานบ้านงานครัว</t>
  </si>
  <si>
    <t xml:space="preserve">     ครุภัณฑ์โฆษณาและเผยแพร่</t>
  </si>
  <si>
    <t xml:space="preserve">     ครุภัณฑ์ยานพาหนะและขนส่ง</t>
  </si>
  <si>
    <t xml:space="preserve">     ครุภัณฑ์สำรวจ</t>
  </si>
  <si>
    <t xml:space="preserve">     ครุภัณฑ์การเกษตร</t>
  </si>
  <si>
    <t xml:space="preserve">     ครุภัณฑ์ไฟฟ้าและวิทยุ</t>
  </si>
  <si>
    <t xml:space="preserve">     ครุภัณฑ์คอมพิวเตอร์</t>
  </si>
  <si>
    <t xml:space="preserve">     ครุภัณฑ์อื่น ๆ</t>
  </si>
  <si>
    <t>หมายเหตุ 4  เงินฝากกระทรวงการคลัง</t>
  </si>
  <si>
    <t>..............................</t>
  </si>
  <si>
    <t>หมายเหตุ 5  เงินฝากกองทุน</t>
  </si>
  <si>
    <t>เงินฝากกองทุน...</t>
  </si>
  <si>
    <t>หมายเหตุ 6 ลูกหนี้เงินยืม</t>
  </si>
  <si>
    <t>หมายเหตุ 6 ลูกหนี้เงินยืม (ต่อ)</t>
  </si>
  <si>
    <t>ปี  2560</t>
  </si>
  <si>
    <t>นาย...</t>
  </si>
  <si>
    <t>หมายเหตุ 7  รายได้จากรัฐบาลค้างรับ</t>
  </si>
  <si>
    <t>โครงการ.....................</t>
  </si>
  <si>
    <t>นาง...</t>
  </si>
  <si>
    <t>สวัสดิการข้าราชการถ่ายโอน</t>
  </si>
  <si>
    <t>โครงการ.....</t>
  </si>
  <si>
    <t>นาง................</t>
  </si>
  <si>
    <t>โครงการ.................</t>
  </si>
  <si>
    <t>หมายเหตุ 9  ลูกหนี้รายได้อื่น ๆ</t>
  </si>
  <si>
    <t>ลูกหนี้ค่าน้ำประปา</t>
  </si>
  <si>
    <t>ลูกหนี้ค่าเช่า................</t>
  </si>
  <si>
    <t>หมายเหตุ 10  ลูกหนี้เงินทุนโครงการเศรษฐกิจชุมชน</t>
  </si>
  <si>
    <t>หมายเหตุ 11  ลูกหนี้อื่น ๆ</t>
  </si>
  <si>
    <t>หมายเหตุ 12  ลูกหนี้เงินยืมเงินสะสม</t>
  </si>
  <si>
    <t>หมายเหตุ 13 สินทรัพย์หมุนเวียนอื่น</t>
  </si>
  <si>
    <t>เงินจ่ายล่วงหน้า</t>
  </si>
  <si>
    <t>หมายเหตุ 14 สินทรัพย์ไม่หมุนเวียนอื่น</t>
  </si>
  <si>
    <t>เงินขาดบัญชี</t>
  </si>
  <si>
    <t>เงินประกัน</t>
  </si>
  <si>
    <t>หมายเหตุ  15 รายจ่ายค้างจ่าย</t>
  </si>
  <si>
    <t>ค่าไฟฟ้า</t>
  </si>
  <si>
    <t>ค่าไฟฟ้าสถานีสูบน้ำ 1,2</t>
  </si>
  <si>
    <t>เงินอุดหนุนระบุประสงค์/เฉพาะกิจ</t>
  </si>
  <si>
    <t>รักษาความสงบภายใน</t>
  </si>
  <si>
    <t>บริหารทั่วไปเกี่ยวกับการรักษาความสงบภายใน</t>
  </si>
  <si>
    <t>ค่าจ้างเหมาเวรยามรักษาความปลอดภัย</t>
  </si>
  <si>
    <t>ค่าจ้างเหมาแม่บ้าน</t>
  </si>
  <si>
    <t>ค่าเช่าเครื่องถ่ายเอกสาร</t>
  </si>
  <si>
    <t>รายจ่ายเกี่ยวเนื่องกับการปฏิบัติราชการที่ไม่เข้าลักษณะรายจ่ายหมวดอื่น ๆ</t>
  </si>
  <si>
    <t>โครงการปรับปรุงภูมิทัศน์บริเวณสำนักงานองค์การบริหารส่วนตำบลศรีวิชัย</t>
  </si>
  <si>
    <t>โครงการสนับสนุนค่าใช้จ่ายการบริหารสถานศึกษา(ค่าจ้างเหมาประกอบอาหารกลางวัน)</t>
  </si>
  <si>
    <t>เงินเดือน(ฝ่ายประจำ)</t>
  </si>
  <si>
    <t>ค่าตอบแทนพนักงานจ้าง</t>
  </si>
  <si>
    <t>เงินเพิ่มต่าง ๆ ของพนักงานจ้าง</t>
  </si>
  <si>
    <t>เงินสมทบกองทุนประกันสังคม</t>
  </si>
  <si>
    <t>เงินสมทบประกันสังคม</t>
  </si>
  <si>
    <t>หมายเหตุ  15 รายจ่ายค้างจ่าย (ต่อ)</t>
  </si>
  <si>
    <t>หมายเหตุ 8  ลูกหนี้ค่าภาษี</t>
  </si>
  <si>
    <t>ประเภทลูกหนี้</t>
  </si>
  <si>
    <t>ประจำปี</t>
  </si>
  <si>
    <t>จำนวน</t>
  </si>
  <si>
    <t>ราย</t>
  </si>
  <si>
    <t>เงิน</t>
  </si>
  <si>
    <t>ลูกหนี้ภาษีโรงเรือนและที่ดิน</t>
  </si>
  <si>
    <t>ลูกหนี้ภาษีบำรุงท้องที่</t>
  </si>
  <si>
    <t xml:space="preserve"> </t>
  </si>
  <si>
    <t>ลูกหนี้ภาษีป้าย</t>
  </si>
  <si>
    <t>หมายเหตหุ 16 ฎีกาค้างจ่าย</t>
  </si>
  <si>
    <t xml:space="preserve">หมวด </t>
  </si>
  <si>
    <t>หมายเหตุ 17 เงินรับฝาก</t>
  </si>
  <si>
    <t>หมายเหตหุ 18 หนี้สินหมุนเวียนอื่น</t>
  </si>
  <si>
    <t>................................................................</t>
  </si>
  <si>
    <t>หมายเหตุ 19  เจ้าหนี้เงินกู้</t>
  </si>
  <si>
    <t>ชื่อเจ้าหนี้</t>
  </si>
  <si>
    <t>โครงการที่ขอกู้</t>
  </si>
  <si>
    <t>จำนวนเงินที่ขอกู้</t>
  </si>
  <si>
    <t>สัญญาเงินกู้</t>
  </si>
  <si>
    <t>เลขที่</t>
  </si>
  <si>
    <t>ลงวันที่</t>
  </si>
  <si>
    <t>เงินต้นค้างชำระ</t>
  </si>
  <si>
    <t>ปีสิ้นสุดสัญญา</t>
  </si>
  <si>
    <t>ทั้งนี้ องค์กรปกครองส่วนท้องถิ่นมียอดเงินที่ได้รับอนุมัติให้กู้เงินหรือทำสัญญากู้เงินแล้วอยู่ระหว่างการรับเงินจำนวน........บาท</t>
  </si>
  <si>
    <t>หมายเหตุ 20  หนี้สินไม่หมุนเวียนอื่น</t>
  </si>
  <si>
    <t>หมายเหตุ 21</t>
  </si>
  <si>
    <t>และจะเบิกจ่ายในปีงบประมาณต่อไป ตามรายละเอียดแนบท้ายหมายเหตุ 21</t>
  </si>
  <si>
    <t xml:space="preserve"> โครงการ</t>
  </si>
  <si>
    <t>รายละเอียดแนบท้ายหมายเหตุ 21 เงินสะสม</t>
  </si>
  <si>
    <t>รายละเอียดแนบท้ายหมายเหตุ 22 เงินทุนสำรองเงินสะสม</t>
  </si>
  <si>
    <t>กลุ่มเลี้ยงวัว หมู่ 2</t>
  </si>
  <si>
    <t>กลุ่มเลี้ยงกุ้ง หมู่ 3</t>
  </si>
  <si>
    <t>กลุ่มเลี้ยงเป็ด หมู่ 1</t>
  </si>
  <si>
    <t>ตั้งยอด</t>
  </si>
  <si>
    <t>ลูกหนี้ฯ</t>
  </si>
  <si>
    <t>งบแสดงฐานะการเงิน</t>
  </si>
  <si>
    <t>จำนวนเงิน (บาท)</t>
  </si>
  <si>
    <t>อัตราย่อส่วนตามแนวดิ่ง</t>
  </si>
  <si>
    <t>เงินสด เงินฝากธนคารและเงินฝากคลังจังหวัด (หมายเหตุ 2)</t>
  </si>
  <si>
    <t>เงินฝาก-กองทุนส่งเสริมกิจการเทศบาล ( ก.ส.ท. )</t>
  </si>
  <si>
    <t>เงินกองทุนสะสมองค์การบริหารส่วนจังหวัด ( ก.ส.อ.)</t>
  </si>
  <si>
    <t>เงินอุดหนุนเฉพาะกิจฝากจังหวัด</t>
  </si>
  <si>
    <t>ลูกหนี้ - ภาษีโรงเรือน</t>
  </si>
  <si>
    <t xml:space="preserve">          ภาษีบำรุงท้องที่</t>
  </si>
  <si>
    <t xml:space="preserve">          ภาษีป้าย</t>
  </si>
  <si>
    <t>ลูกหนี้เงินยืมเงินงบประมาณ</t>
  </si>
  <si>
    <t>รายได้ค้างรับ</t>
  </si>
  <si>
    <t>หุ้นในโรงพิมพ์ส่วนท้องถิ่น</t>
  </si>
  <si>
    <t xml:space="preserve">สินทรัพย์อื่น ๆ </t>
  </si>
  <si>
    <t>รวมทรัพย์สินตามงบทรัพย์สินและสินทรัพย์</t>
  </si>
  <si>
    <t>หนี้สินและเงินสะสม</t>
  </si>
  <si>
    <t>เจ้าหนี้</t>
  </si>
  <si>
    <t>เงินอุดหนุนเฉพาะกิจค้างจ่าย</t>
  </si>
  <si>
    <t>รายจ่ายรอจ่าย</t>
  </si>
  <si>
    <t>บัญชีผัดส่งยังไม่ได้รับเงิน</t>
  </si>
  <si>
    <t>รวมทุนทรัพย์สิน หนี้สินและเงินสะสม</t>
  </si>
  <si>
    <t>ณ วันที่  30  กันยายน   2561</t>
  </si>
  <si>
    <t>พ.ศ. 2560</t>
  </si>
  <si>
    <t>การวิเคราะห์งบแสดงฐานะการเงิน</t>
  </si>
  <si>
    <t>แบ่งออกเป็น</t>
  </si>
  <si>
    <t>ทรัพย์สินและสินทรัพย์</t>
  </si>
  <si>
    <t xml:space="preserve">     1.  องค์การบริหารส่วนตำบลศรีวิชัย มีทรัพย์สินและสินทรัพย์  ทั้งหมด  จำนวน  68,939,261.88  บาท  </t>
  </si>
  <si>
    <t xml:space="preserve">          -  ทรัพย์สินตามงบทรัพย์สิน  จำนวน  10,083,668.00 บาท  คิดเป็นร้อยละ  14.63 ของทรัพย์สินตามงบ</t>
  </si>
  <si>
    <t xml:space="preserve">          -  สินทรัพย์  จำนวน 58,855,593.88 บาท  คิดเป็นร้อยละ 85.37 ของทรัพย์สินตามงบทรัพย์สินและ</t>
  </si>
  <si>
    <t>สินทรัพย์  โดนสินทรัพย์ส่วนใหญ่เป็นเงินสด เงินฝากธนาคารและเงินฝากคลังจังหวัด  จำนวน  58,714,276.44 บาท</t>
  </si>
  <si>
    <t>และลูกหนี้เงินทุนโครงการเศรษฐกิจชุมชน จำนวน 122,288 คิดเป็นร้อยละ 1.21 ของทรัพย์สินตามงบทรัพย์สินและ</t>
  </si>
  <si>
    <t xml:space="preserve">ท้องที่  จำนวน 12,099.44 คิดเป็นร้อยละ 0.12  ลูกหนี้เงินยืมงบประมาณ จำนวน 6,930 คิดเป็นร้อยละ 0.01 </t>
  </si>
  <si>
    <t>คิดเป็นร้อยละ 85.17ของทรัพย์สินตามงบทรัพย์สินและสินทรัพย์ รองลงมาเป็นลูกหนี้ ประกอบด้วย ลูกหนี้ภาษีบำรุงและ</t>
  </si>
  <si>
    <t xml:space="preserve">     2.  องค์การบริหารส่วนตำบลศรีวิชัย  มีทุนทรัพย์สิน หนี้สินและเงินสะสม จำนวน  68,939,261.88 บาท แบ่งเป็น</t>
  </si>
  <si>
    <t xml:space="preserve">         -  ทุนทรัพย์สิน  จำนวน  10,083,668 บาท คิดเป็นร้อยละ 14.63  ของทุนทรัพย์สิน หนี้สินและเงินสะสม</t>
  </si>
  <si>
    <t xml:space="preserve">         -  หนี้สิน  จำนวน  3,160,268.71 บาท คิดเป็นร้อยละ 4.58 ของทุนทรัพย์สิน หนี้สินและเงินสะสม  ส่วนใหญ่</t>
  </si>
  <si>
    <t>เป็นหนี้สินประเภทรายจ่ายค้างจ่าย จำนวน 2,070,176.40 บาท คิดเป็นร้อยละ 3.00 ของทุนทรัพย์สิน หนี้สินและ</t>
  </si>
  <si>
    <t xml:space="preserve">เงินสะสม  เงินรับฝาก จำนวน 1,083,162.31 บาท คิดเป็นร้อยละ 1.57 และรายจ่ายผลัดส่งใบสำคัญ จำนวน 6,930 </t>
  </si>
  <si>
    <t>คิดเป็นร้อยละ 0.01 ของทุนทรัพย์สิน หนี้สินและเงินสะสม</t>
  </si>
  <si>
    <t xml:space="preserve">         -เงินสะสม  จำนวน  55,695,325.17 บาท  คิดเป็นร้อยละ 8.08 ของทุนทรัพย์สิน หนี้สินและเงินสะสม </t>
  </si>
  <si>
    <t>ประกอบด้วย  เงินสะสม   จำนวน 37,026,449.40 บาท คิดเป็นร้อยละ  53.71  ของทุนทรัพย์สิน หนี้สินและเงินสะสม</t>
  </si>
  <si>
    <t>และเงินทุนสำรองสะสม จำนวน 18,668,875.77 บาท คิดเป็นร้อยละ 27.08  ของทุนทรัพย์สิน หนี้สินและเงินสะสม</t>
  </si>
  <si>
    <t>จำนวนเงิน(บาท)</t>
  </si>
  <si>
    <t>เพิ่มขึ้น/ลดลง(บาท</t>
  </si>
  <si>
    <t>ร้อยละ</t>
  </si>
  <si>
    <t>เงินรายได้เงินอุดหนุนจากรัฐบาล</t>
  </si>
  <si>
    <t>รวมรายได้จากรัฐบาล</t>
  </si>
  <si>
    <t>รายได้ภาษีอากร</t>
  </si>
  <si>
    <t>รายได้ค่าธรรมเนียมค่าปรับและใบอนุญาต</t>
  </si>
  <si>
    <t>รายได้จากทุน</t>
  </si>
  <si>
    <t>รายได้ที่รัฐบาลจัดสรรให้</t>
  </si>
  <si>
    <t>รวมรายได้จากแหล่งอื่น</t>
  </si>
  <si>
    <t>รวมรายได้จากการดำเนินงาน</t>
  </si>
  <si>
    <t>เงินเดือน(ฝ่ายการเมือง)</t>
  </si>
  <si>
    <t>จ่ายจากเงินอุดหนุนทั่วไประบุวัตถุประสงค์/เฉพาะกิจ</t>
  </si>
  <si>
    <t>รวมค่าใช้จ่ายจากการดำเนินงาน</t>
  </si>
  <si>
    <t>รายได้ สูง(ต่ำ) กว่าค่าใช้จ่ายจากการดำเนินงาน</t>
  </si>
  <si>
    <t>การวิเคราะห์งบแสดงผลการดำเนินงานจ่ายจากเงินรายรับ</t>
  </si>
  <si>
    <t>รายจ่ายที่เพิ่มขึ้นได้แก่</t>
  </si>
  <si>
    <t>รายจ่ายที่ลดลงได้แก่</t>
  </si>
  <si>
    <t>ณ วันที่ 30  กันยายน  2561</t>
  </si>
  <si>
    <t>พ.ศ.2561</t>
  </si>
  <si>
    <t>พ.ศ.2560</t>
  </si>
  <si>
    <t xml:space="preserve">     จากอัตราย่อส่วนตามแนวนอนข้างต้น  จะเห็นได้ว่า  ปีงบประมาณ พ.ศ.2561  องค์การบริหารส่วนตำบลศรีวิชัย มี</t>
  </si>
  <si>
    <t xml:space="preserve">     1.  รายได้จากการดำเนินงาน ทั้งหมดจำนวน 23,798,189.29 บาท เพิ่มขึ้นจากปีงบประมาณ พ.ศ. 2560 จำนวน </t>
  </si>
  <si>
    <t>1,951,226.24 บาท  หรือคิดเป็นร้อยละ 8.93  โดยรายได้จากแหล่งอื่น เพิ่มขึ้น 2,040,227.35 บาท  หรือคิดเป็นร้อยละ 15.20</t>
  </si>
  <si>
    <t>และเงินรายได้อุดหนุนจากรัฐบาล  ลดลงจำนวน  89,001.11 บาท  คิดเป็นร้อยละ  1.06</t>
  </si>
  <si>
    <t xml:space="preserve">     2.  รายจ่ายจากการดำเนินงานทั้งหมด  จำนวน 18,498,845.55  บาท  ลดลงจากปีงบประมาณ พ.ศ.2560 จำนวน </t>
  </si>
  <si>
    <t>1,795,058.84 บาท  หรือคิดเป็นร้อยละ  10.75</t>
  </si>
  <si>
    <t xml:space="preserve">     -  รายจ่ายงบกลาง มีจำนวนเพิ่มขึ้น คิดเป็นร้อยละ  1.12</t>
  </si>
  <si>
    <t xml:space="preserve">     -  รายจ่ายเงินเดือน(ประจำ) มีจำนวนเพิ่มขึ้น คิดเป็นร้อยละ  9.92</t>
  </si>
  <si>
    <t xml:space="preserve">     -  รายจ่ายค่าวัสดุ  มีจำนวนเพิ่มขึ้น  คิดเป็นร้อยละ  3.12</t>
  </si>
  <si>
    <t xml:space="preserve">     -  รายจ่ายค่าสาธารณูปโภค  มีจำนวนเพิ่มขึ้น  คิดเป็นร้อยละ 58.49</t>
  </si>
  <si>
    <t xml:space="preserve">     -  รายจ่ายค่าครุภัณฑ์  มีจำนวนเพิ่มขึ้น  คิดเป็นร้อยละ  53.50</t>
  </si>
  <si>
    <t xml:space="preserve">     -  รายจ่ายค่าที่ดินและสิ่งก่อสร้าง  มีจำนวนเพิ่มขึ้น  คิดเป็นร้อยละ 61</t>
  </si>
  <si>
    <t xml:space="preserve">     -  รายจ่ายค่าตอบแทน  มีจำนวนลดลง คิดเป็นร้อยละ 4.57</t>
  </si>
  <si>
    <t xml:space="preserve">     -  รายจ่ายค่าใช้สอย  มีจำนวนลดลง  คิดเป็นร้อยละ  29.14</t>
  </si>
  <si>
    <t xml:space="preserve">     -  รายจ่ายเงินอุดหนุน  มีจำนวนลดลง  คิดเป็นร้อยละ  1.89</t>
  </si>
  <si>
    <t xml:space="preserve">     3.  รายได้สูงกว่าค่าใช้จ่ายจากการดำเนินงาน  จำนวน  5,299,343.74 เพิ่มขึ้นจากปีงบประมาณ พ.ศ.2560  จำนวน</t>
  </si>
  <si>
    <t>156,167.40  บาท  คิดเป็นร้อยละ   3.04</t>
  </si>
  <si>
    <t>หมายเหตุ 2</t>
  </si>
  <si>
    <t>งบทรัพย์สิน</t>
  </si>
  <si>
    <t>ยกมาจาก</t>
  </si>
  <si>
    <t>รับเพิ่ม</t>
  </si>
  <si>
    <t>จำหน่าย</t>
  </si>
  <si>
    <t>ยกไป</t>
  </si>
  <si>
    <t>ทรัพย์สินเกิดจาก</t>
  </si>
  <si>
    <t>งวดก่อน</t>
  </si>
  <si>
    <t>งวดนี้</t>
  </si>
  <si>
    <t>งวดหน้า</t>
  </si>
  <si>
    <t>แหล่งที่มาของทรัพย์สิน</t>
  </si>
  <si>
    <t xml:space="preserve">     1.  อาคาร</t>
  </si>
  <si>
    <t>1.  รายได้ อบต.</t>
  </si>
  <si>
    <t xml:space="preserve">      2.  อาคารศูนย์พัฒนาเด็กเล็ก หมู่ 1</t>
  </si>
  <si>
    <t>2.  เงินอุดหนุน</t>
  </si>
  <si>
    <t xml:space="preserve">      3.  อาคารศูนย์พัฒนาเด็กเล็ก หมู่ 3</t>
  </si>
  <si>
    <t>3.  เงินสะสม</t>
  </si>
  <si>
    <t>4.  สำรองเงินรายรับ</t>
  </si>
  <si>
    <t>5. เงินอุดหนุนเฉพาะกิจ</t>
  </si>
  <si>
    <t xml:space="preserve">     1.  ครุภัณฑ์สำนักงาน</t>
  </si>
  <si>
    <t xml:space="preserve">     2.  ครุภัณฑ์งานบ้านงานครัว</t>
  </si>
  <si>
    <t xml:space="preserve">      3.   ครุภัณฑ์โฆษณาและเผยแพร่</t>
  </si>
  <si>
    <t xml:space="preserve">     4.  ครุภัณฑ์ยานพาหนะ</t>
  </si>
  <si>
    <t xml:space="preserve">     5.  ครุภัณฑ์สำรวจ</t>
  </si>
  <si>
    <t xml:space="preserve">     6.  ครุภัณฑ์การเกษตร</t>
  </si>
  <si>
    <t xml:space="preserve">     7.  ครุภัณฑ์ไฟฟ้าและวิทยุ</t>
  </si>
  <si>
    <t xml:space="preserve">     8.  ครุภัณฑ์คอมพิวเตอร์</t>
  </si>
  <si>
    <t xml:space="preserve">     9.  ครุภัณฑ์อื่น</t>
  </si>
  <si>
    <t>...................................................................................</t>
  </si>
  <si>
    <t>.....................................................................</t>
  </si>
  <si>
    <t>......................................................................</t>
  </si>
  <si>
    <t>( นายเจริญฤทธิ์   ศุทธางกูร )</t>
  </si>
  <si>
    <t>( นายชัยยศ   กล่อมทอง )</t>
  </si>
  <si>
    <t>ปลัดองค์การบริหารส่วนตำบลศรีวิชัย</t>
  </si>
  <si>
    <t>นายกองค์การบริหารส่วนตำบล</t>
  </si>
  <si>
    <t>ผู้อำนวยการกองคลัง</t>
  </si>
  <si>
    <t>( นางสุจิตรา  สามเสาร์ )</t>
  </si>
  <si>
    <t>ณ วันที่  30  กันยายน  2561</t>
  </si>
  <si>
    <t>รายงานยอดเงินสะสมที่นำไปใช้ได้</t>
  </si>
  <si>
    <t>(1)  หายอดเงินสะสมจากงบแสดงฐานะการเงิน</t>
  </si>
  <si>
    <t>(2)  พิสูจน์ยอดเงินสะสมจากบัญชีเงินสด  เงินฝากธนาคาร และเงินฝากคลัง</t>
  </si>
  <si>
    <t xml:space="preserve">       เงินทุนสำรองเงินสะสม</t>
  </si>
  <si>
    <t xml:space="preserve">      เงินสะสมที่อนุมัติแล้วแต่ยังไม่ได้ดำเนินการ</t>
  </si>
  <si>
    <t>คงเหลือ ณ วันที่ 30 กันยายน 2561</t>
  </si>
  <si>
    <t xml:space="preserve">         ยอดเงินสะสม ณ วันที่ 30 กันยายน 2561</t>
  </si>
  <si>
    <t xml:space="preserve">       รายจ่ายผัดส่งใบสำคัญ</t>
  </si>
  <si>
    <t>คงเหลือเงินสะสมที่นำไปบริหารได้ ณ วันที่ 30  กันยายน  2561</t>
  </si>
  <si>
    <t>ลูกหนี้โครงการเศรษฐกิจชุมชน (หมายเหตุ 10)</t>
  </si>
  <si>
    <t>ลูกหนี้ภาษีบำรุงท้องที่ (หมายเหตุ 8)</t>
  </si>
  <si>
    <t>ลูกหนี้เงินยืม ( หมายเหตุ 6)</t>
  </si>
  <si>
    <t xml:space="preserve">       เงินรับฝาก(หมายเหตุ17)</t>
  </si>
  <si>
    <t>(ปรากฎตามงบแสดงฐานะการเงิน)</t>
  </si>
  <si>
    <t>ยอดเงินสะสมที่นำไปบริหารได้</t>
  </si>
  <si>
    <t>ยอดเงินสด เงินฝากธนาคารและเงินฝากคลังจังหวัด ณ 30 กันยายน 2561</t>
  </si>
  <si>
    <t>ยอดเงินสะสมที่นำไปใช้ได้</t>
  </si>
  <si>
    <t>เงินทุนสำรองเงินสะสมที่อนุมัติแล้วแต่ยังไม่ได้ดำเนินการ</t>
  </si>
  <si>
    <t>คงเหลือเงินทุนสำรองเงินสะสม</t>
  </si>
  <si>
    <r>
      <rPr>
        <b/>
        <u/>
        <sz val="15"/>
        <rFont val="AngsanaUPC"/>
        <family val="1"/>
      </rPr>
      <t>หัก</t>
    </r>
    <r>
      <rPr>
        <sz val="15"/>
        <rFont val="AngsanaUPC"/>
        <family val="1"/>
      </rPr>
      <t xml:space="preserve">  รายจ่ายค้างจ่าย (หมายเหตุ 15)</t>
    </r>
  </si>
  <si>
    <r>
      <rPr>
        <b/>
        <u/>
        <sz val="15"/>
        <rFont val="AngsanaUPC"/>
        <family val="1"/>
      </rPr>
      <t>หมายเหตุ</t>
    </r>
    <r>
      <rPr>
        <sz val="15"/>
        <rFont val="AngsanaUPC"/>
        <family val="1"/>
      </rPr>
      <t xml:space="preserve"> องค์การบริหารส่วนตำบลศรีวิชัย จะมียอดเงินสะสมที่จะนำไปบริหารได้ ดังนี้</t>
    </r>
  </si>
  <si>
    <r>
      <rPr>
        <u/>
        <sz val="15"/>
        <rFont val="AngsanaUPC"/>
        <family val="1"/>
      </rPr>
      <t>หัก</t>
    </r>
    <r>
      <rPr>
        <sz val="15"/>
        <rFont val="AngsanaUPC"/>
        <family val="1"/>
      </rPr>
      <t xml:space="preserve">  จ่ายขาดเงินสะสม ณ วันที่ 1 ตุลาคม 2560 - 30 กันยายน   2561</t>
    </r>
  </si>
  <si>
    <r>
      <rPr>
        <b/>
        <u/>
        <sz val="15"/>
        <rFont val="AngsanaUPC"/>
        <family val="1"/>
      </rPr>
      <t>หมายเหตุ</t>
    </r>
    <r>
      <rPr>
        <sz val="15"/>
        <rFont val="AngsanaUPC"/>
        <family val="1"/>
      </rPr>
      <t xml:space="preserve"> เงินทุนสำรองเงินสะสม ณ วันที่ 30 กันยายน 2561</t>
    </r>
  </si>
  <si>
    <r>
      <rPr>
        <u/>
        <sz val="15"/>
        <rFont val="AngsanaUPC"/>
        <family val="1"/>
      </rPr>
      <t>หัก</t>
    </r>
    <r>
      <rPr>
        <sz val="15"/>
        <rFont val="AngsanaUPC"/>
        <family val="1"/>
      </rPr>
      <t xml:space="preserve">  จ่ายเงินทุนสำรองเงินสะสม</t>
    </r>
  </si>
  <si>
    <t>4.  ลูกหนี้โครงการเศรษฐกิจชุมชน</t>
  </si>
  <si>
    <t>5.  ลูกหนี้เงินยืม</t>
  </si>
  <si>
    <t>6.  ลูกหนี้รายได้อื่น ๆ</t>
  </si>
  <si>
    <t>7.  ทรัพย์สินเกิดจากเงินกู้ที่ชำระหนี้แล้ว</t>
  </si>
  <si>
    <t>8.  เงินสะสมที่สามารถนำไปใช้ได้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</si>
</sst>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1041E]#,##0.00;\(#,##0.00\);&quot;-&quot;"/>
    <numFmt numFmtId="188" formatCode="_(* #,##0.00_);_(* \(#,##0.00\);_(* &quot;-&quot;??_);_(@_)"/>
    <numFmt numFmtId="189" formatCode="[$-1041E]#,##0.00;\-#,##0.00"/>
  </numFmts>
  <fonts count="45" x14ac:knownFonts="1">
    <font>
      <sz val="11"/>
      <color rgb="FF000000"/>
      <name val="Tahoma"/>
      <family val="2"/>
      <scheme val="minor"/>
    </font>
    <font>
      <sz val="11"/>
      <color rgb="FF000000"/>
      <name val="Tahoma"/>
      <family val="2"/>
      <scheme val="minor"/>
    </font>
    <font>
      <sz val="14"/>
      <name val="AngsanaUPC"/>
      <family val="1"/>
    </font>
    <font>
      <sz val="14"/>
      <color rgb="FF000000"/>
      <name val="AngsanaUPC"/>
      <family val="1"/>
    </font>
    <font>
      <b/>
      <sz val="14"/>
      <color rgb="FF000000"/>
      <name val="AngsanaUPC"/>
      <family val="1"/>
    </font>
    <font>
      <b/>
      <sz val="14"/>
      <name val="AngsanaUPC"/>
      <family val="1"/>
    </font>
    <font>
      <sz val="16"/>
      <color rgb="FF000000"/>
      <name val="AngsanaUPC"/>
      <family val="1"/>
    </font>
    <font>
      <b/>
      <sz val="16"/>
      <color rgb="FF000000"/>
      <name val="AngsanaUPC"/>
      <family val="1"/>
    </font>
    <font>
      <u/>
      <sz val="16"/>
      <color rgb="FF000000"/>
      <name val="AngsanaUPC"/>
      <family val="1"/>
    </font>
    <font>
      <sz val="16"/>
      <name val="AngsanaUPC"/>
      <family val="1"/>
    </font>
    <font>
      <sz val="16"/>
      <color rgb="FFFF0000"/>
      <name val="AngsanaUPC"/>
      <family val="1"/>
    </font>
    <font>
      <b/>
      <sz val="12"/>
      <color rgb="FF000000"/>
      <name val="AngsanaUPC"/>
      <family val="1"/>
    </font>
    <font>
      <sz val="12"/>
      <name val="AngsanaUPC"/>
      <family val="1"/>
    </font>
    <font>
      <sz val="12"/>
      <color rgb="FF000000"/>
      <name val="AngsanaUPC"/>
      <family val="1"/>
    </font>
    <font>
      <sz val="12"/>
      <color rgb="FFA9A9A9"/>
      <name val="AngsanaUPC"/>
      <family val="1"/>
    </font>
    <font>
      <b/>
      <u/>
      <sz val="12"/>
      <color rgb="FF000000"/>
      <name val="AngsanaUPC"/>
      <family val="1"/>
    </font>
    <font>
      <b/>
      <sz val="12"/>
      <color rgb="FF0000FF"/>
      <name val="AngsanaUPC"/>
      <family val="1"/>
    </font>
    <font>
      <b/>
      <u/>
      <sz val="14"/>
      <name val="AngsanaUPC"/>
      <family val="1"/>
    </font>
    <font>
      <b/>
      <sz val="16"/>
      <name val="AngsanaUPC"/>
      <family val="1"/>
    </font>
    <font>
      <sz val="11"/>
      <color rgb="FF000000"/>
      <name val="AngsanaUPC"/>
      <family val="1"/>
    </font>
    <font>
      <i/>
      <u/>
      <sz val="12"/>
      <color rgb="FF000000"/>
      <name val="AngsanaUPC"/>
      <family val="1"/>
    </font>
    <font>
      <u val="singleAccounting"/>
      <sz val="12"/>
      <color rgb="FF000000"/>
      <name val="AngsanaUPC"/>
      <family val="1"/>
    </font>
    <font>
      <b/>
      <sz val="12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1"/>
      <color theme="1"/>
      <name val="AngsanaUPC"/>
      <family val="1"/>
    </font>
    <font>
      <b/>
      <u/>
      <sz val="16"/>
      <name val="AngsanaUPC"/>
      <family val="1"/>
    </font>
    <font>
      <u val="doubleAccounting"/>
      <sz val="16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BrowalliaUPC"/>
      <family val="2"/>
      <charset val="222"/>
    </font>
    <font>
      <b/>
      <u/>
      <sz val="14"/>
      <name val="BrowalliaUPC"/>
      <family val="2"/>
      <charset val="222"/>
    </font>
    <font>
      <b/>
      <sz val="16"/>
      <name val="BrowalliaUPC"/>
      <family val="2"/>
      <charset val="222"/>
    </font>
    <font>
      <sz val="16"/>
      <name val="BrowalliaUPC"/>
      <family val="2"/>
      <charset val="222"/>
    </font>
    <font>
      <sz val="12"/>
      <name val="BrowalliaUPC"/>
      <family val="2"/>
      <charset val="222"/>
    </font>
    <font>
      <b/>
      <sz val="14"/>
      <name val="BrowalliaUPC"/>
      <family val="2"/>
    </font>
    <font>
      <sz val="15"/>
      <name val="AngsanaUPC"/>
      <family val="1"/>
    </font>
    <font>
      <b/>
      <u/>
      <sz val="15"/>
      <name val="AngsanaUPC"/>
      <family val="1"/>
    </font>
    <font>
      <b/>
      <sz val="15"/>
      <name val="AngsanaUPC"/>
      <family val="1"/>
    </font>
    <font>
      <sz val="15"/>
      <color indexed="8"/>
      <name val="AngsanaUPC"/>
      <family val="1"/>
    </font>
    <font>
      <u/>
      <sz val="15"/>
      <name val="AngsanaUPC"/>
      <family val="1"/>
    </font>
    <font>
      <sz val="15"/>
      <color theme="1"/>
      <name val="AngsanaUPC"/>
      <family val="1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A9A9A9"/>
        <bgColor rgb="FFA9A9A9"/>
      </patternFill>
    </fill>
  </fills>
  <borders count="5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D3D3D3"/>
      </left>
      <right style="thin">
        <color rgb="FFD3D3D3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/>
      <bottom/>
      <diagonal/>
    </border>
    <border>
      <left/>
      <right/>
      <top/>
      <bottom style="thin">
        <color rgb="FFA9A9A9"/>
      </bottom>
      <diagonal/>
    </border>
    <border>
      <left/>
      <right style="thin">
        <color rgb="FFD3D3D3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rgb="FFD3D3D3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indexed="64"/>
      </top>
      <bottom style="double">
        <color indexed="64"/>
      </bottom>
      <diagonal/>
    </border>
    <border>
      <left/>
      <right style="thin">
        <color rgb="FFA9A9A9"/>
      </right>
      <top style="thin">
        <color indexed="64"/>
      </top>
      <bottom style="double">
        <color indexed="64"/>
      </bottom>
      <diagonal/>
    </border>
    <border>
      <left style="thin">
        <color rgb="FFA9A9A9"/>
      </left>
      <right style="thin">
        <color rgb="FFA9A9A9"/>
      </right>
      <top style="thick">
        <color rgb="FFA9A9A9"/>
      </top>
      <bottom style="double">
        <color indexed="64"/>
      </bottom>
      <diagonal/>
    </border>
    <border>
      <left/>
      <right style="thin">
        <color rgb="FFA9A9A9"/>
      </right>
      <top style="thick">
        <color rgb="FFA9A9A9"/>
      </top>
      <bottom style="double">
        <color indexed="64"/>
      </bottom>
      <diagonal/>
    </border>
    <border>
      <left/>
      <right/>
      <top style="thick">
        <color rgb="FFA9A9A9"/>
      </top>
      <bottom style="double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double">
        <color indexed="64"/>
      </bottom>
      <diagonal/>
    </border>
    <border>
      <left/>
      <right style="thin">
        <color rgb="FFA9A9A9"/>
      </right>
      <top style="thin">
        <color rgb="FFA9A9A9"/>
      </top>
      <bottom style="double">
        <color indexed="64"/>
      </bottom>
      <diagonal/>
    </border>
    <border>
      <left style="thin">
        <color rgb="FFA9A9A9"/>
      </left>
      <right/>
      <top style="thin">
        <color rgb="FFA9A9A9"/>
      </top>
      <bottom style="double">
        <color indexed="64"/>
      </bottom>
      <diagonal/>
    </border>
    <border>
      <left/>
      <right/>
      <top style="thin">
        <color rgb="FFA9A9A9"/>
      </top>
      <bottom style="double">
        <color indexed="64"/>
      </bottom>
      <diagonal/>
    </border>
    <border>
      <left style="thin">
        <color rgb="FFA9A9A9"/>
      </left>
      <right/>
      <top style="thick">
        <color rgb="FFA9A9A9"/>
      </top>
      <bottom style="double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/>
      <bottom style="double">
        <color indexed="64"/>
      </bottom>
      <diagonal/>
    </border>
    <border>
      <left/>
      <right style="thin">
        <color rgb="FFA9A9A9"/>
      </right>
      <top/>
      <bottom style="double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indexed="64"/>
      </bottom>
      <diagonal/>
    </border>
    <border>
      <left/>
      <right/>
      <top style="thin">
        <color rgb="FFA9A9A9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2">
    <xf numFmtId="0" fontId="0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4" xfId="0" applyFont="1" applyFill="1" applyBorder="1"/>
    <xf numFmtId="43" fontId="6" fillId="0" borderId="4" xfId="2" applyFont="1" applyFill="1" applyBorder="1"/>
    <xf numFmtId="0" fontId="6" fillId="0" borderId="6" xfId="0" applyFont="1" applyFill="1" applyBorder="1"/>
    <xf numFmtId="0" fontId="6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9" fillId="0" borderId="0" xfId="0" applyFont="1" applyBorder="1"/>
    <xf numFmtId="0" fontId="4" fillId="2" borderId="12" xfId="1" applyNumberFormat="1" applyFont="1" applyFill="1" applyBorder="1" applyAlignment="1">
      <alignment horizontal="center" vertical="center" wrapText="1" readingOrder="1"/>
    </xf>
    <xf numFmtId="0" fontId="3" fillId="0" borderId="12" xfId="1" applyNumberFormat="1" applyFont="1" applyFill="1" applyBorder="1" applyAlignment="1">
      <alignment vertical="top" wrapText="1" readingOrder="1"/>
    </xf>
    <xf numFmtId="0" fontId="7" fillId="0" borderId="5" xfId="0" applyFont="1" applyFill="1" applyBorder="1" applyAlignment="1">
      <alignment horizontal="center" vertical="center"/>
    </xf>
    <xf numFmtId="0" fontId="3" fillId="0" borderId="0" xfId="0" applyFont="1" applyFill="1" applyBorder="1"/>
    <xf numFmtId="43" fontId="3" fillId="0" borderId="0" xfId="2" applyFont="1" applyFill="1" applyBorder="1"/>
    <xf numFmtId="43" fontId="3" fillId="0" borderId="0" xfId="2" applyFont="1" applyFill="1" applyBorder="1" applyAlignment="1">
      <alignment shrinkToFit="1"/>
    </xf>
    <xf numFmtId="43" fontId="6" fillId="0" borderId="0" xfId="0" applyNumberFormat="1" applyFont="1" applyFill="1" applyBorder="1"/>
    <xf numFmtId="0" fontId="7" fillId="0" borderId="0" xfId="1" applyNumberFormat="1" applyFont="1" applyFill="1" applyBorder="1" applyAlignment="1">
      <alignment vertical="top" wrapText="1" readingOrder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2" fillId="0" borderId="0" xfId="0" applyFont="1" applyFill="1" applyBorder="1"/>
    <xf numFmtId="0" fontId="11" fillId="2" borderId="12" xfId="1" applyNumberFormat="1" applyFont="1" applyFill="1" applyBorder="1" applyAlignment="1">
      <alignment horizontal="center" vertical="center" wrapText="1" readingOrder="1"/>
    </xf>
    <xf numFmtId="0" fontId="12" fillId="0" borderId="30" xfId="1" applyNumberFormat="1" applyFont="1" applyFill="1" applyBorder="1" applyAlignment="1">
      <alignment vertical="top" wrapText="1"/>
    </xf>
    <xf numFmtId="0" fontId="15" fillId="0" borderId="31" xfId="1" applyNumberFormat="1" applyFont="1" applyFill="1" applyBorder="1" applyAlignment="1">
      <alignment horizontal="left" vertical="center" wrapText="1" readingOrder="1"/>
    </xf>
    <xf numFmtId="0" fontId="13" fillId="0" borderId="31" xfId="1" applyNumberFormat="1" applyFont="1" applyFill="1" applyBorder="1" applyAlignment="1">
      <alignment horizontal="right" vertical="center" wrapText="1" readingOrder="1"/>
    </xf>
    <xf numFmtId="0" fontId="13" fillId="0" borderId="24" xfId="1" applyNumberFormat="1" applyFont="1" applyFill="1" applyBorder="1" applyAlignment="1">
      <alignment horizontal="right" vertical="center" wrapText="1" readingOrder="1"/>
    </xf>
    <xf numFmtId="0" fontId="13" fillId="0" borderId="24" xfId="1" applyNumberFormat="1" applyFont="1" applyFill="1" applyBorder="1" applyAlignment="1">
      <alignment horizontal="left" vertical="center" wrapText="1" readingOrder="1"/>
    </xf>
    <xf numFmtId="187" fontId="13" fillId="0" borderId="25" xfId="1" applyNumberFormat="1" applyFont="1" applyFill="1" applyBorder="1" applyAlignment="1">
      <alignment horizontal="right" vertical="center" wrapText="1" readingOrder="1"/>
    </xf>
    <xf numFmtId="0" fontId="16" fillId="0" borderId="26" xfId="1" applyNumberFormat="1" applyFont="1" applyFill="1" applyBorder="1" applyAlignment="1">
      <alignment horizontal="right" vertical="center" wrapText="1" readingOrder="1"/>
    </xf>
    <xf numFmtId="187" fontId="16" fillId="0" borderId="26" xfId="1" applyNumberFormat="1" applyFont="1" applyFill="1" applyBorder="1" applyAlignment="1">
      <alignment horizontal="right" vertical="center" wrapText="1" readingOrder="1"/>
    </xf>
    <xf numFmtId="0" fontId="15" fillId="0" borderId="24" xfId="1" applyNumberFormat="1" applyFont="1" applyFill="1" applyBorder="1" applyAlignment="1">
      <alignment horizontal="left" vertical="center" wrapText="1" readingOrder="1"/>
    </xf>
    <xf numFmtId="0" fontId="13" fillId="0" borderId="25" xfId="1" applyNumberFormat="1" applyFont="1" applyFill="1" applyBorder="1" applyAlignment="1">
      <alignment horizontal="right" vertical="center" wrapText="1" readingOrder="1"/>
    </xf>
    <xf numFmtId="0" fontId="13" fillId="3" borderId="0" xfId="1" applyNumberFormat="1" applyFont="1" applyFill="1" applyBorder="1" applyAlignment="1">
      <alignment horizontal="center" vertical="center" wrapText="1" readingOrder="1"/>
    </xf>
    <xf numFmtId="0" fontId="11" fillId="3" borderId="0" xfId="1" applyNumberFormat="1" applyFont="1" applyFill="1" applyBorder="1" applyAlignment="1">
      <alignment horizontal="center" vertical="center" wrapText="1" readingOrder="1"/>
    </xf>
    <xf numFmtId="43" fontId="6" fillId="0" borderId="6" xfId="2" applyFont="1" applyFill="1" applyBorder="1"/>
    <xf numFmtId="43" fontId="7" fillId="0" borderId="5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28" xfId="1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wrapText="1"/>
    </xf>
    <xf numFmtId="0" fontId="11" fillId="3" borderId="5" xfId="1" applyNumberFormat="1" applyFont="1" applyFill="1" applyBorder="1" applyAlignment="1">
      <alignment horizontal="center" vertical="center" wrapText="1" readingOrder="1"/>
    </xf>
    <xf numFmtId="0" fontId="15" fillId="0" borderId="6" xfId="1" applyNumberFormat="1" applyFont="1" applyFill="1" applyBorder="1" applyAlignment="1">
      <alignment vertical="top" wrapText="1" readingOrder="1"/>
    </xf>
    <xf numFmtId="0" fontId="13" fillId="0" borderId="4" xfId="1" applyNumberFormat="1" applyFont="1" applyFill="1" applyBorder="1" applyAlignment="1">
      <alignment horizontal="left" vertical="top" wrapText="1" readingOrder="1"/>
    </xf>
    <xf numFmtId="0" fontId="13" fillId="0" borderId="7" xfId="1" applyNumberFormat="1" applyFont="1" applyFill="1" applyBorder="1" applyAlignment="1">
      <alignment horizontal="left" vertical="top" wrapText="1" readingOrder="1"/>
    </xf>
    <xf numFmtId="0" fontId="13" fillId="0" borderId="6" xfId="1" applyNumberFormat="1" applyFont="1" applyFill="1" applyBorder="1" applyAlignment="1">
      <alignment vertical="top" wrapText="1" readingOrder="1"/>
    </xf>
    <xf numFmtId="0" fontId="13" fillId="0" borderId="4" xfId="1" applyNumberFormat="1" applyFont="1" applyFill="1" applyBorder="1" applyAlignment="1">
      <alignment horizontal="left" vertical="center" wrapText="1" readingOrder="1"/>
    </xf>
    <xf numFmtId="0" fontId="13" fillId="0" borderId="7" xfId="1" applyNumberFormat="1" applyFont="1" applyFill="1" applyBorder="1" applyAlignment="1">
      <alignment horizontal="left" vertical="center" wrapText="1" readingOrder="1"/>
    </xf>
    <xf numFmtId="0" fontId="11" fillId="0" borderId="6" xfId="1" applyNumberFormat="1" applyFont="1" applyFill="1" applyBorder="1" applyAlignment="1">
      <alignment horizontal="center" vertical="center" wrapText="1" readingOrder="1"/>
    </xf>
    <xf numFmtId="189" fontId="13" fillId="0" borderId="4" xfId="1" applyNumberFormat="1" applyFont="1" applyFill="1" applyBorder="1" applyAlignment="1">
      <alignment horizontal="right" vertical="center" wrapText="1" readingOrder="1"/>
    </xf>
    <xf numFmtId="0" fontId="13" fillId="0" borderId="4" xfId="1" applyNumberFormat="1" applyFont="1" applyFill="1" applyBorder="1" applyAlignment="1">
      <alignment horizontal="right" vertical="center" wrapText="1" readingOrder="1"/>
    </xf>
    <xf numFmtId="0" fontId="13" fillId="0" borderId="7" xfId="1" applyNumberFormat="1" applyFont="1" applyFill="1" applyBorder="1" applyAlignment="1">
      <alignment horizontal="right" vertical="center" wrapText="1" readingOrder="1"/>
    </xf>
    <xf numFmtId="0" fontId="12" fillId="0" borderId="6" xfId="0" applyFont="1" applyFill="1" applyBorder="1"/>
    <xf numFmtId="43" fontId="13" fillId="0" borderId="4" xfId="2" applyFont="1" applyFill="1" applyBorder="1" applyAlignment="1">
      <alignment horizontal="right" vertical="center" wrapText="1" readingOrder="1"/>
    </xf>
    <xf numFmtId="43" fontId="13" fillId="0" borderId="7" xfId="2" applyFont="1" applyFill="1" applyBorder="1" applyAlignment="1">
      <alignment horizontal="right" vertical="center" wrapText="1" readingOrder="1"/>
    </xf>
    <xf numFmtId="189" fontId="13" fillId="0" borderId="7" xfId="1" applyNumberFormat="1" applyFont="1" applyFill="1" applyBorder="1" applyAlignment="1">
      <alignment horizontal="right" vertical="center" wrapText="1" readingOrder="1"/>
    </xf>
    <xf numFmtId="189" fontId="11" fillId="0" borderId="22" xfId="1" applyNumberFormat="1" applyFont="1" applyFill="1" applyBorder="1" applyAlignment="1">
      <alignment horizontal="right" vertical="center" wrapText="1" readingOrder="1"/>
    </xf>
    <xf numFmtId="43" fontId="11" fillId="0" borderId="33" xfId="2" applyFont="1" applyFill="1" applyBorder="1" applyAlignment="1">
      <alignment horizontal="right" vertical="center" wrapText="1" readingOrder="1"/>
    </xf>
    <xf numFmtId="43" fontId="12" fillId="0" borderId="4" xfId="2" applyFont="1" applyFill="1" applyBorder="1" applyAlignment="1">
      <alignment vertical="top" wrapText="1"/>
    </xf>
    <xf numFmtId="43" fontId="13" fillId="0" borderId="4" xfId="2" applyFont="1" applyFill="1" applyBorder="1" applyAlignment="1">
      <alignment vertical="center" wrapText="1" readingOrder="1"/>
    </xf>
    <xf numFmtId="43" fontId="12" fillId="0" borderId="7" xfId="2" applyFont="1" applyFill="1" applyBorder="1" applyAlignment="1">
      <alignment vertical="top" wrapText="1"/>
    </xf>
    <xf numFmtId="43" fontId="13" fillId="0" borderId="7" xfId="2" applyFont="1" applyFill="1" applyBorder="1" applyAlignment="1">
      <alignment vertical="center" wrapText="1" readingOrder="1"/>
    </xf>
    <xf numFmtId="43" fontId="11" fillId="0" borderId="22" xfId="2" applyFont="1" applyFill="1" applyBorder="1" applyAlignment="1">
      <alignment horizontal="right" vertical="center" wrapText="1" readingOrder="1"/>
    </xf>
    <xf numFmtId="0" fontId="12" fillId="0" borderId="31" xfId="1" applyNumberFormat="1" applyFont="1" applyFill="1" applyBorder="1" applyAlignment="1">
      <alignment vertical="top" wrapText="1"/>
    </xf>
    <xf numFmtId="0" fontId="12" fillId="0" borderId="24" xfId="1" applyNumberFormat="1" applyFont="1" applyFill="1" applyBorder="1" applyAlignment="1">
      <alignment vertical="top" wrapText="1"/>
    </xf>
    <xf numFmtId="187" fontId="13" fillId="0" borderId="25" xfId="1" applyNumberFormat="1" applyFont="1" applyFill="1" applyBorder="1" applyAlignment="1">
      <alignment horizontal="right" vertical="center" wrapText="1" readingOrder="1"/>
    </xf>
    <xf numFmtId="0" fontId="12" fillId="0" borderId="24" xfId="1" applyNumberFormat="1" applyFont="1" applyFill="1" applyBorder="1" applyAlignment="1">
      <alignment vertical="top" wrapText="1"/>
    </xf>
    <xf numFmtId="43" fontId="12" fillId="0" borderId="24" xfId="2" applyFont="1" applyFill="1" applyBorder="1" applyAlignment="1">
      <alignment vertical="top" wrapText="1"/>
    </xf>
    <xf numFmtId="0" fontId="13" fillId="0" borderId="30" xfId="1" applyNumberFormat="1" applyFont="1" applyFill="1" applyBorder="1" applyAlignment="1">
      <alignment horizontal="left" vertical="center" wrapText="1" readingOrder="1"/>
    </xf>
    <xf numFmtId="187" fontId="13" fillId="0" borderId="23" xfId="1" applyNumberFormat="1" applyFont="1" applyFill="1" applyBorder="1" applyAlignment="1">
      <alignment horizontal="right" vertical="center" wrapText="1" readingOrder="1"/>
    </xf>
    <xf numFmtId="0" fontId="11" fillId="2" borderId="12" xfId="1" applyNumberFormat="1" applyFont="1" applyFill="1" applyBorder="1" applyAlignment="1">
      <alignment horizontal="center" vertical="center" wrapText="1" readingOrder="1"/>
    </xf>
    <xf numFmtId="0" fontId="4" fillId="2" borderId="12" xfId="1" applyNumberFormat="1" applyFont="1" applyFill="1" applyBorder="1" applyAlignment="1">
      <alignment horizontal="center" vertical="center" wrapText="1" readingOrder="1"/>
    </xf>
    <xf numFmtId="0" fontId="13" fillId="0" borderId="31" xfId="1" applyNumberFormat="1" applyFont="1" applyFill="1" applyBorder="1" applyAlignment="1">
      <alignment horizontal="right" vertical="center" wrapText="1" readingOrder="1"/>
    </xf>
    <xf numFmtId="0" fontId="12" fillId="0" borderId="31" xfId="1" applyNumberFormat="1" applyFont="1" applyFill="1" applyBorder="1" applyAlignment="1">
      <alignment vertical="top" wrapText="1"/>
    </xf>
    <xf numFmtId="187" fontId="13" fillId="0" borderId="25" xfId="1" applyNumberFormat="1" applyFont="1" applyFill="1" applyBorder="1" applyAlignment="1">
      <alignment horizontal="right" vertical="center" wrapText="1" readingOrder="1"/>
    </xf>
    <xf numFmtId="187" fontId="16" fillId="0" borderId="26" xfId="1" applyNumberFormat="1" applyFont="1" applyFill="1" applyBorder="1" applyAlignment="1">
      <alignment horizontal="right" vertical="center" wrapText="1" readingOrder="1"/>
    </xf>
    <xf numFmtId="0" fontId="13" fillId="0" borderId="25" xfId="1" applyNumberFormat="1" applyFont="1" applyFill="1" applyBorder="1" applyAlignment="1">
      <alignment horizontal="right" vertical="center" wrapText="1" readingOrder="1"/>
    </xf>
    <xf numFmtId="0" fontId="16" fillId="0" borderId="26" xfId="1" applyNumberFormat="1" applyFont="1" applyFill="1" applyBorder="1" applyAlignment="1">
      <alignment horizontal="right" vertical="center" wrapText="1" readingOrder="1"/>
    </xf>
    <xf numFmtId="0" fontId="11" fillId="2" borderId="12" xfId="1" applyNumberFormat="1" applyFont="1" applyFill="1" applyBorder="1" applyAlignment="1">
      <alignment horizontal="center" vertical="center" wrapText="1" readingOrder="1"/>
    </xf>
    <xf numFmtId="0" fontId="13" fillId="0" borderId="24" xfId="1" applyNumberFormat="1" applyFont="1" applyFill="1" applyBorder="1" applyAlignment="1">
      <alignment horizontal="left" vertical="center" shrinkToFit="1" readingOrder="1"/>
    </xf>
    <xf numFmtId="0" fontId="2" fillId="0" borderId="0" xfId="0" applyFont="1" applyFill="1" applyBorder="1"/>
    <xf numFmtId="0" fontId="2" fillId="0" borderId="31" xfId="1" applyNumberFormat="1" applyFont="1" applyFill="1" applyBorder="1" applyAlignment="1">
      <alignment vertical="top" wrapText="1"/>
    </xf>
    <xf numFmtId="43" fontId="12" fillId="0" borderId="28" xfId="1" applyNumberFormat="1" applyFont="1" applyFill="1" applyBorder="1" applyAlignment="1">
      <alignment vertical="top" wrapText="1"/>
    </xf>
    <xf numFmtId="43" fontId="12" fillId="0" borderId="26" xfId="2" applyFont="1" applyFill="1" applyBorder="1" applyAlignment="1">
      <alignment vertical="top" wrapText="1"/>
    </xf>
    <xf numFmtId="187" fontId="13" fillId="0" borderId="25" xfId="1" applyNumberFormat="1" applyFont="1" applyFill="1" applyBorder="1" applyAlignment="1">
      <alignment horizontal="right" vertical="center" shrinkToFit="1" readingOrder="1"/>
    </xf>
    <xf numFmtId="43" fontId="12" fillId="0" borderId="24" xfId="2" applyFont="1" applyFill="1" applyBorder="1" applyAlignment="1">
      <alignment vertical="top" shrinkToFit="1"/>
    </xf>
    <xf numFmtId="0" fontId="13" fillId="0" borderId="25" xfId="1" applyNumberFormat="1" applyFont="1" applyFill="1" applyBorder="1" applyAlignment="1">
      <alignment horizontal="right" vertical="center" shrinkToFit="1" readingOrder="1"/>
    </xf>
    <xf numFmtId="0" fontId="12" fillId="0" borderId="31" xfId="1" applyNumberFormat="1" applyFont="1" applyFill="1" applyBorder="1" applyAlignment="1">
      <alignment vertical="top" shrinkToFit="1"/>
    </xf>
    <xf numFmtId="0" fontId="7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0" fontId="4" fillId="2" borderId="12" xfId="1" applyNumberFormat="1" applyFont="1" applyFill="1" applyBorder="1" applyAlignment="1">
      <alignment horizontal="center" vertical="center" wrapText="1" readingOrder="1"/>
    </xf>
    <xf numFmtId="0" fontId="3" fillId="0" borderId="12" xfId="1" applyNumberFormat="1" applyFont="1" applyFill="1" applyBorder="1" applyAlignment="1">
      <alignment vertical="top" wrapText="1" readingOrder="1"/>
    </xf>
    <xf numFmtId="0" fontId="4" fillId="0" borderId="0" xfId="0" applyFont="1" applyFill="1" applyBorder="1" applyAlignment="1">
      <alignment horizontal="center"/>
    </xf>
    <xf numFmtId="0" fontId="11" fillId="3" borderId="0" xfId="1" applyNumberFormat="1" applyFont="1" applyFill="1" applyBorder="1" applyAlignment="1">
      <alignment horizontal="center" vertical="center" wrapText="1" readingOrder="1"/>
    </xf>
    <xf numFmtId="187" fontId="13" fillId="0" borderId="25" xfId="1" applyNumberFormat="1" applyFont="1" applyFill="1" applyBorder="1" applyAlignment="1">
      <alignment horizontal="right" vertical="center" wrapText="1" readingOrder="1"/>
    </xf>
    <xf numFmtId="0" fontId="11" fillId="2" borderId="12" xfId="1" applyNumberFormat="1" applyFont="1" applyFill="1" applyBorder="1" applyAlignment="1">
      <alignment horizontal="center" vertical="center" wrapText="1" readingOrder="1"/>
    </xf>
    <xf numFmtId="0" fontId="12" fillId="2" borderId="13" xfId="1" applyNumberFormat="1" applyFont="1" applyFill="1" applyBorder="1" applyAlignment="1">
      <alignment vertical="top" wrapText="1"/>
    </xf>
    <xf numFmtId="43" fontId="2" fillId="0" borderId="24" xfId="2" applyFont="1" applyFill="1" applyBorder="1" applyAlignment="1">
      <alignment vertical="top" shrinkToFit="1"/>
    </xf>
    <xf numFmtId="43" fontId="2" fillId="0" borderId="28" xfId="1" applyNumberFormat="1" applyFont="1" applyFill="1" applyBorder="1" applyAlignment="1">
      <alignment vertical="top" shrinkToFit="1"/>
    </xf>
    <xf numFmtId="0" fontId="2" fillId="0" borderId="31" xfId="1" applyNumberFormat="1" applyFont="1" applyFill="1" applyBorder="1" applyAlignment="1">
      <alignment vertical="top" shrinkToFit="1"/>
    </xf>
    <xf numFmtId="0" fontId="2" fillId="0" borderId="0" xfId="0" applyFont="1" applyFill="1" applyBorder="1" applyAlignment="1">
      <alignment shrinkToFit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17" fillId="0" borderId="31" xfId="1" applyNumberFormat="1" applyFont="1" applyFill="1" applyBorder="1" applyAlignment="1">
      <alignment horizontal="left" vertical="center" shrinkToFit="1" readingOrder="1"/>
    </xf>
    <xf numFmtId="0" fontId="2" fillId="0" borderId="31" xfId="1" applyNumberFormat="1" applyFont="1" applyFill="1" applyBorder="1" applyAlignment="1">
      <alignment horizontal="right" vertical="center" wrapText="1" readingOrder="1"/>
    </xf>
    <xf numFmtId="0" fontId="2" fillId="0" borderId="24" xfId="1" applyNumberFormat="1" applyFont="1" applyFill="1" applyBorder="1" applyAlignment="1">
      <alignment horizontal="right" vertical="center" wrapText="1" readingOrder="1"/>
    </xf>
    <xf numFmtId="0" fontId="2" fillId="0" borderId="24" xfId="1" applyNumberFormat="1" applyFont="1" applyFill="1" applyBorder="1" applyAlignment="1">
      <alignment horizontal="left" vertical="center" shrinkToFit="1" readingOrder="1"/>
    </xf>
    <xf numFmtId="187" fontId="2" fillId="0" borderId="25" xfId="1" applyNumberFormat="1" applyFont="1" applyFill="1" applyBorder="1" applyAlignment="1">
      <alignment horizontal="right" vertical="center" shrinkToFit="1" readingOrder="1"/>
    </xf>
    <xf numFmtId="0" fontId="5" fillId="0" borderId="26" xfId="1" applyNumberFormat="1" applyFont="1" applyFill="1" applyBorder="1" applyAlignment="1">
      <alignment horizontal="right" vertical="center" wrapText="1" readingOrder="1"/>
    </xf>
    <xf numFmtId="187" fontId="5" fillId="0" borderId="26" xfId="1" applyNumberFormat="1" applyFont="1" applyFill="1" applyBorder="1" applyAlignment="1">
      <alignment horizontal="right" vertical="center" shrinkToFit="1" readingOrder="1"/>
    </xf>
    <xf numFmtId="0" fontId="17" fillId="0" borderId="24" xfId="1" applyNumberFormat="1" applyFont="1" applyFill="1" applyBorder="1" applyAlignment="1">
      <alignment horizontal="left" vertical="center" wrapText="1" readingOrder="1"/>
    </xf>
    <xf numFmtId="0" fontId="2" fillId="0" borderId="25" xfId="1" applyNumberFormat="1" applyFont="1" applyFill="1" applyBorder="1" applyAlignment="1">
      <alignment horizontal="right" vertical="center" shrinkToFit="1" readingOrder="1"/>
    </xf>
    <xf numFmtId="0" fontId="2" fillId="0" borderId="24" xfId="1" applyNumberFormat="1" applyFont="1" applyFill="1" applyBorder="1" applyAlignment="1">
      <alignment horizontal="left" vertical="center" wrapText="1" readingOrder="1"/>
    </xf>
    <xf numFmtId="43" fontId="7" fillId="0" borderId="0" xfId="2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shrinkToFit="1"/>
    </xf>
    <xf numFmtId="43" fontId="6" fillId="0" borderId="0" xfId="2" applyFont="1" applyFill="1" applyBorder="1" applyAlignment="1">
      <alignment horizontal="center" shrinkToFit="1"/>
    </xf>
    <xf numFmtId="0" fontId="6" fillId="0" borderId="0" xfId="0" applyFont="1" applyFill="1" applyBorder="1" applyAlignment="1">
      <alignment shrinkToFit="1"/>
    </xf>
    <xf numFmtId="43" fontId="6" fillId="0" borderId="2" xfId="2" applyFont="1" applyFill="1" applyBorder="1" applyAlignment="1">
      <alignment horizontal="center" shrinkToFit="1"/>
    </xf>
    <xf numFmtId="43" fontId="7" fillId="0" borderId="3" xfId="2" applyFont="1" applyFill="1" applyBorder="1" applyAlignment="1">
      <alignment horizontal="center" shrinkToFit="1"/>
    </xf>
    <xf numFmtId="0" fontId="18" fillId="0" borderId="0" xfId="0" applyFont="1" applyAlignment="1">
      <alignment horizontal="center"/>
    </xf>
    <xf numFmtId="0" fontId="19" fillId="0" borderId="0" xfId="0" applyFont="1" applyFill="1" applyBorder="1"/>
    <xf numFmtId="0" fontId="9" fillId="0" borderId="0" xfId="0" applyFont="1"/>
    <xf numFmtId="0" fontId="18" fillId="0" borderId="0" xfId="0" applyFont="1"/>
    <xf numFmtId="0" fontId="9" fillId="0" borderId="6" xfId="0" applyFont="1" applyFill="1" applyBorder="1" applyAlignment="1">
      <alignment shrinkToFit="1"/>
    </xf>
    <xf numFmtId="0" fontId="9" fillId="0" borderId="4" xfId="0" applyFont="1" applyFill="1" applyBorder="1" applyAlignment="1">
      <alignment horizontal="center" shrinkToFit="1"/>
    </xf>
    <xf numFmtId="0" fontId="9" fillId="0" borderId="4" xfId="0" applyFont="1" applyFill="1" applyBorder="1" applyAlignment="1">
      <alignment shrinkToFit="1"/>
    </xf>
    <xf numFmtId="43" fontId="9" fillId="0" borderId="4" xfId="2" applyFont="1" applyBorder="1" applyAlignment="1">
      <alignment shrinkToFit="1"/>
    </xf>
    <xf numFmtId="0" fontId="9" fillId="0" borderId="4" xfId="0" applyFont="1" applyBorder="1" applyAlignment="1">
      <alignment shrinkToFit="1"/>
    </xf>
    <xf numFmtId="43" fontId="9" fillId="0" borderId="4" xfId="2" applyFont="1" applyFill="1" applyBorder="1" applyAlignment="1">
      <alignment shrinkToFit="1"/>
    </xf>
    <xf numFmtId="43" fontId="6" fillId="0" borderId="10" xfId="2" applyFont="1" applyFill="1" applyBorder="1" applyAlignment="1">
      <alignment horizontal="center" shrinkToFit="1"/>
    </xf>
    <xf numFmtId="0" fontId="18" fillId="0" borderId="7" xfId="0" applyFont="1" applyFill="1" applyBorder="1"/>
    <xf numFmtId="43" fontId="7" fillId="0" borderId="10" xfId="2" applyFont="1" applyFill="1" applyBorder="1" applyAlignment="1">
      <alignment horizontal="center" shrinkToFit="1"/>
    </xf>
    <xf numFmtId="43" fontId="9" fillId="0" borderId="4" xfId="2" applyFont="1" applyFill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18" fillId="0" borderId="5" xfId="0" applyFont="1" applyFill="1" applyBorder="1" applyAlignment="1">
      <alignment horizontal="center" shrinkToFit="1"/>
    </xf>
    <xf numFmtId="0" fontId="2" fillId="0" borderId="0" xfId="1" applyNumberFormat="1" applyFont="1" applyFill="1" applyBorder="1" applyAlignment="1">
      <alignment vertical="top" wrapText="1"/>
    </xf>
    <xf numFmtId="187" fontId="4" fillId="0" borderId="0" xfId="1" applyNumberFormat="1" applyFont="1" applyFill="1" applyBorder="1" applyAlignment="1">
      <alignment horizontal="right" vertical="top" wrapText="1" readingOrder="1"/>
    </xf>
    <xf numFmtId="0" fontId="6" fillId="0" borderId="5" xfId="0" applyFont="1" applyFill="1" applyBorder="1"/>
    <xf numFmtId="0" fontId="6" fillId="0" borderId="7" xfId="0" applyFont="1" applyFill="1" applyBorder="1"/>
    <xf numFmtId="43" fontId="7" fillId="0" borderId="3" xfId="0" applyNumberFormat="1" applyFont="1" applyFill="1" applyBorder="1"/>
    <xf numFmtId="43" fontId="6" fillId="0" borderId="0" xfId="2" applyFont="1" applyFill="1" applyBorder="1"/>
    <xf numFmtId="43" fontId="6" fillId="0" borderId="3" xfId="2" applyFont="1" applyFill="1" applyBorder="1"/>
    <xf numFmtId="0" fontId="9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/>
    <xf numFmtId="0" fontId="6" fillId="0" borderId="0" xfId="0" applyFont="1" applyFill="1" applyBorder="1" applyAlignment="1"/>
    <xf numFmtId="0" fontId="7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/>
    <xf numFmtId="0" fontId="13" fillId="0" borderId="0" xfId="0" applyFont="1" applyFill="1" applyBorder="1"/>
    <xf numFmtId="0" fontId="11" fillId="0" borderId="0" xfId="0" applyFont="1" applyFill="1" applyBorder="1"/>
    <xf numFmtId="0" fontId="13" fillId="0" borderId="16" xfId="0" applyFont="1" applyFill="1" applyBorder="1"/>
    <xf numFmtId="0" fontId="13" fillId="0" borderId="17" xfId="0" applyFont="1" applyFill="1" applyBorder="1"/>
    <xf numFmtId="0" fontId="13" fillId="0" borderId="18" xfId="0" applyFont="1" applyFill="1" applyBorder="1"/>
    <xf numFmtId="0" fontId="13" fillId="0" borderId="16" xfId="0" applyFont="1" applyFill="1" applyBorder="1" applyAlignment="1">
      <alignment shrinkToFit="1"/>
    </xf>
    <xf numFmtId="0" fontId="13" fillId="0" borderId="17" xfId="0" applyFont="1" applyFill="1" applyBorder="1" applyAlignment="1">
      <alignment shrinkToFit="1"/>
    </xf>
    <xf numFmtId="43" fontId="13" fillId="0" borderId="18" xfId="2" applyFont="1" applyFill="1" applyBorder="1" applyAlignment="1">
      <alignment shrinkToFit="1"/>
    </xf>
    <xf numFmtId="43" fontId="13" fillId="0" borderId="16" xfId="2" applyFont="1" applyFill="1" applyBorder="1" applyAlignment="1">
      <alignment shrinkToFit="1"/>
    </xf>
    <xf numFmtId="43" fontId="13" fillId="0" borderId="17" xfId="2" applyFont="1" applyFill="1" applyBorder="1" applyAlignment="1">
      <alignment shrinkToFit="1"/>
    </xf>
    <xf numFmtId="0" fontId="13" fillId="0" borderId="19" xfId="0" applyFont="1" applyFill="1" applyBorder="1"/>
    <xf numFmtId="0" fontId="13" fillId="0" borderId="20" xfId="0" applyFont="1" applyFill="1" applyBorder="1"/>
    <xf numFmtId="43" fontId="13" fillId="0" borderId="19" xfId="2" applyFont="1" applyFill="1" applyBorder="1" applyAlignment="1">
      <alignment shrinkToFit="1"/>
    </xf>
    <xf numFmtId="0" fontId="13" fillId="0" borderId="0" xfId="0" applyFont="1" applyFill="1" applyBorder="1" applyAlignment="1">
      <alignment shrinkToFit="1"/>
    </xf>
    <xf numFmtId="0" fontId="13" fillId="0" borderId="20" xfId="0" applyFont="1" applyFill="1" applyBorder="1" applyAlignment="1">
      <alignment shrinkToFit="1"/>
    </xf>
    <xf numFmtId="43" fontId="13" fillId="0" borderId="0" xfId="2" applyFont="1" applyFill="1" applyBorder="1" applyAlignment="1">
      <alignment shrinkToFit="1"/>
    </xf>
    <xf numFmtId="43" fontId="13" fillId="0" borderId="20" xfId="2" applyFont="1" applyFill="1" applyBorder="1" applyAlignment="1">
      <alignment shrinkToFit="1"/>
    </xf>
    <xf numFmtId="0" fontId="13" fillId="0" borderId="19" xfId="0" applyFont="1" applyFill="1" applyBorder="1" applyAlignment="1">
      <alignment shrinkToFit="1"/>
    </xf>
    <xf numFmtId="43" fontId="21" fillId="0" borderId="19" xfId="2" applyFont="1" applyFill="1" applyBorder="1" applyAlignment="1">
      <alignment shrinkToFit="1"/>
    </xf>
    <xf numFmtId="0" fontId="11" fillId="0" borderId="19" xfId="0" applyFont="1" applyFill="1" applyBorder="1" applyAlignment="1">
      <alignment horizontal="right"/>
    </xf>
    <xf numFmtId="43" fontId="13" fillId="0" borderId="0" xfId="0" applyNumberFormat="1" applyFont="1" applyFill="1" applyBorder="1" applyAlignment="1">
      <alignment shrinkToFit="1"/>
    </xf>
    <xf numFmtId="43" fontId="21" fillId="0" borderId="0" xfId="2" applyFont="1" applyFill="1" applyBorder="1" applyAlignment="1">
      <alignment shrinkToFit="1"/>
    </xf>
    <xf numFmtId="43" fontId="21" fillId="0" borderId="20" xfId="2" applyFont="1" applyFill="1" applyBorder="1" applyAlignment="1">
      <alignment shrinkToFit="1"/>
    </xf>
    <xf numFmtId="43" fontId="21" fillId="0" borderId="20" xfId="0" applyNumberFormat="1" applyFont="1" applyFill="1" applyBorder="1" applyAlignment="1">
      <alignment shrinkToFit="1"/>
    </xf>
    <xf numFmtId="43" fontId="11" fillId="0" borderId="22" xfId="0" applyNumberFormat="1" applyFont="1" applyFill="1" applyBorder="1" applyAlignment="1">
      <alignment shrinkToFit="1"/>
    </xf>
    <xf numFmtId="43" fontId="11" fillId="0" borderId="19" xfId="2" applyFont="1" applyFill="1" applyBorder="1" applyAlignment="1">
      <alignment shrinkToFit="1"/>
    </xf>
    <xf numFmtId="43" fontId="11" fillId="0" borderId="0" xfId="2" applyFont="1" applyFill="1" applyBorder="1" applyAlignment="1">
      <alignment shrinkToFit="1"/>
    </xf>
    <xf numFmtId="43" fontId="11" fillId="0" borderId="22" xfId="2" applyFont="1" applyFill="1" applyBorder="1" applyAlignment="1">
      <alignment shrinkToFit="1"/>
    </xf>
    <xf numFmtId="0" fontId="13" fillId="0" borderId="21" xfId="0" applyFont="1" applyFill="1" applyBorder="1"/>
    <xf numFmtId="0" fontId="13" fillId="0" borderId="2" xfId="0" applyFont="1" applyFill="1" applyBorder="1"/>
    <xf numFmtId="0" fontId="13" fillId="0" borderId="8" xfId="0" applyFont="1" applyFill="1" applyBorder="1"/>
    <xf numFmtId="0" fontId="11" fillId="0" borderId="0" xfId="0" applyFont="1" applyFill="1" applyBorder="1" applyAlignment="1">
      <alignment horizontal="center"/>
    </xf>
    <xf numFmtId="43" fontId="12" fillId="0" borderId="0" xfId="2" applyFont="1" applyFill="1" applyBorder="1" applyAlignment="1">
      <alignment horizontal="center" shrinkToFit="1"/>
    </xf>
    <xf numFmtId="43" fontId="12" fillId="0" borderId="0" xfId="2" applyFont="1" applyFill="1" applyBorder="1" applyAlignment="1">
      <alignment shrinkToFit="1"/>
    </xf>
    <xf numFmtId="43" fontId="11" fillId="0" borderId="3" xfId="0" applyNumberFormat="1" applyFont="1" applyFill="1" applyBorder="1" applyAlignment="1">
      <alignment shrinkToFit="1"/>
    </xf>
    <xf numFmtId="43" fontId="13" fillId="0" borderId="0" xfId="0" applyNumberFormat="1" applyFont="1" applyFill="1" applyBorder="1"/>
    <xf numFmtId="43" fontId="13" fillId="0" borderId="0" xfId="2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vertical="top" wrapText="1" readingOrder="1"/>
    </xf>
    <xf numFmtId="43" fontId="6" fillId="0" borderId="5" xfId="2" applyFont="1" applyFill="1" applyBorder="1"/>
    <xf numFmtId="0" fontId="22" fillId="0" borderId="0" xfId="0" applyFont="1" applyFill="1" applyBorder="1"/>
    <xf numFmtId="187" fontId="13" fillId="0" borderId="26" xfId="1" applyNumberFormat="1" applyFont="1" applyFill="1" applyBorder="1" applyAlignment="1">
      <alignment horizontal="right" vertical="center" wrapText="1" readingOrder="1"/>
    </xf>
    <xf numFmtId="0" fontId="22" fillId="2" borderId="12" xfId="1" applyNumberFormat="1" applyFont="1" applyFill="1" applyBorder="1" applyAlignment="1">
      <alignment horizontal="center" vertical="center" wrapText="1" readingOrder="1"/>
    </xf>
    <xf numFmtId="0" fontId="24" fillId="0" borderId="0" xfId="0" applyFont="1"/>
    <xf numFmtId="0" fontId="23" fillId="0" borderId="0" xfId="0" applyFont="1"/>
    <xf numFmtId="0" fontId="23" fillId="0" borderId="4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43" fontId="12" fillId="0" borderId="30" xfId="2" applyFont="1" applyFill="1" applyBorder="1" applyAlignment="1">
      <alignment vertical="top" wrapText="1"/>
    </xf>
    <xf numFmtId="0" fontId="16" fillId="0" borderId="36" xfId="1" applyNumberFormat="1" applyFont="1" applyFill="1" applyBorder="1" applyAlignment="1">
      <alignment horizontal="right" vertical="center" wrapText="1" readingOrder="1"/>
    </xf>
    <xf numFmtId="43" fontId="12" fillId="0" borderId="37" xfId="2" applyFont="1" applyFill="1" applyBorder="1" applyAlignment="1">
      <alignment vertical="top" wrapText="1"/>
    </xf>
    <xf numFmtId="187" fontId="16" fillId="0" borderId="36" xfId="1" applyNumberFormat="1" applyFont="1" applyFill="1" applyBorder="1" applyAlignment="1">
      <alignment horizontal="right" vertical="center" wrapText="1" readingOrder="1"/>
    </xf>
    <xf numFmtId="0" fontId="12" fillId="0" borderId="37" xfId="1" applyNumberFormat="1" applyFont="1" applyFill="1" applyBorder="1" applyAlignment="1">
      <alignment vertical="top" wrapText="1"/>
    </xf>
    <xf numFmtId="0" fontId="12" fillId="0" borderId="39" xfId="1" applyNumberFormat="1" applyFont="1" applyFill="1" applyBorder="1" applyAlignment="1">
      <alignment vertical="top" wrapText="1"/>
    </xf>
    <xf numFmtId="0" fontId="16" fillId="0" borderId="38" xfId="1" applyNumberFormat="1" applyFont="1" applyFill="1" applyBorder="1" applyAlignment="1">
      <alignment horizontal="right" vertical="center" wrapText="1" readingOrder="1"/>
    </xf>
    <xf numFmtId="43" fontId="12" fillId="0" borderId="42" xfId="1" applyNumberFormat="1" applyFont="1" applyFill="1" applyBorder="1" applyAlignment="1">
      <alignment vertical="top" wrapText="1"/>
    </xf>
    <xf numFmtId="187" fontId="16" fillId="0" borderId="41" xfId="1" applyNumberFormat="1" applyFont="1" applyFill="1" applyBorder="1" applyAlignment="1">
      <alignment horizontal="right" vertical="center" wrapText="1" readingOrder="1"/>
    </xf>
    <xf numFmtId="43" fontId="12" fillId="0" borderId="42" xfId="1" applyNumberFormat="1" applyFont="1" applyFill="1" applyBorder="1" applyAlignment="1">
      <alignment vertical="top" shrinkToFit="1"/>
    </xf>
    <xf numFmtId="187" fontId="16" fillId="0" borderId="41" xfId="1" applyNumberFormat="1" applyFont="1" applyFill="1" applyBorder="1" applyAlignment="1">
      <alignment horizontal="right" vertical="center" shrinkToFit="1" readingOrder="1"/>
    </xf>
    <xf numFmtId="0" fontId="2" fillId="0" borderId="39" xfId="1" applyNumberFormat="1" applyFont="1" applyFill="1" applyBorder="1" applyAlignment="1">
      <alignment vertical="top" shrinkToFit="1"/>
    </xf>
    <xf numFmtId="0" fontId="5" fillId="0" borderId="38" xfId="1" applyNumberFormat="1" applyFont="1" applyFill="1" applyBorder="1" applyAlignment="1">
      <alignment horizontal="right" vertical="center" shrinkToFit="1" readingOrder="1"/>
    </xf>
    <xf numFmtId="43" fontId="2" fillId="0" borderId="48" xfId="1" applyNumberFormat="1" applyFont="1" applyFill="1" applyBorder="1" applyAlignment="1">
      <alignment vertical="top" shrinkToFit="1"/>
    </xf>
    <xf numFmtId="187" fontId="5" fillId="0" borderId="47" xfId="1" applyNumberFormat="1" applyFont="1" applyFill="1" applyBorder="1" applyAlignment="1">
      <alignment horizontal="right" vertical="center" shrinkToFit="1" readingOrder="1"/>
    </xf>
    <xf numFmtId="43" fontId="2" fillId="0" borderId="49" xfId="2" applyFont="1" applyFill="1" applyBorder="1" applyAlignment="1">
      <alignment vertical="top" shrinkToFit="1"/>
    </xf>
    <xf numFmtId="187" fontId="2" fillId="0" borderId="46" xfId="1" applyNumberFormat="1" applyFont="1" applyFill="1" applyBorder="1" applyAlignment="1">
      <alignment horizontal="right" vertical="center" shrinkToFit="1" readingOrder="1"/>
    </xf>
    <xf numFmtId="43" fontId="18" fillId="0" borderId="33" xfId="2" applyFont="1" applyFill="1" applyBorder="1" applyAlignment="1">
      <alignment horizontal="center"/>
    </xf>
    <xf numFmtId="43" fontId="18" fillId="0" borderId="33" xfId="0" applyNumberFormat="1" applyFont="1" applyFill="1" applyBorder="1" applyAlignment="1">
      <alignment horizontal="center"/>
    </xf>
    <xf numFmtId="43" fontId="18" fillId="0" borderId="33" xfId="0" applyNumberFormat="1" applyFont="1" applyFill="1" applyBorder="1" applyAlignment="1">
      <alignment shrinkToFit="1"/>
    </xf>
    <xf numFmtId="43" fontId="7" fillId="0" borderId="33" xfId="0" applyNumberFormat="1" applyFont="1" applyFill="1" applyBorder="1"/>
    <xf numFmtId="43" fontId="18" fillId="0" borderId="0" xfId="2" applyFont="1" applyAlignment="1">
      <alignment horizontal="center"/>
    </xf>
    <xf numFmtId="49" fontId="18" fillId="0" borderId="0" xfId="2" applyNumberFormat="1" applyFont="1" applyAlignment="1">
      <alignment horizontal="center"/>
    </xf>
    <xf numFmtId="0" fontId="26" fillId="0" borderId="0" xfId="0" applyFont="1"/>
    <xf numFmtId="43" fontId="9" fillId="0" borderId="0" xfId="2" applyFont="1"/>
    <xf numFmtId="43" fontId="9" fillId="0" borderId="2" xfId="2" applyFont="1" applyBorder="1"/>
    <xf numFmtId="43" fontId="9" fillId="0" borderId="0" xfId="2" applyFont="1" applyBorder="1"/>
    <xf numFmtId="0" fontId="18" fillId="0" borderId="0" xfId="0" applyFont="1" applyAlignment="1">
      <alignment horizontal="right"/>
    </xf>
    <xf numFmtId="0" fontId="18" fillId="0" borderId="0" xfId="0" applyFont="1" applyAlignment="1"/>
    <xf numFmtId="43" fontId="18" fillId="0" borderId="3" xfId="2" applyFont="1" applyBorder="1" applyAlignment="1"/>
    <xf numFmtId="43" fontId="18" fillId="0" borderId="0" xfId="2" applyFont="1" applyBorder="1" applyAlignment="1"/>
    <xf numFmtId="43" fontId="18" fillId="0" borderId="3" xfId="2" applyFont="1" applyBorder="1"/>
    <xf numFmtId="43" fontId="18" fillId="0" borderId="0" xfId="2" applyFont="1" applyAlignment="1"/>
    <xf numFmtId="43" fontId="18" fillId="0" borderId="0" xfId="2" applyFont="1" applyBorder="1"/>
    <xf numFmtId="188" fontId="9" fillId="0" borderId="0" xfId="0" applyNumberFormat="1" applyFont="1"/>
    <xf numFmtId="43" fontId="18" fillId="0" borderId="5" xfId="2" applyFont="1" applyBorder="1"/>
    <xf numFmtId="0" fontId="9" fillId="0" borderId="7" xfId="0" applyFont="1" applyBorder="1" applyAlignment="1">
      <alignment horizontal="left"/>
    </xf>
    <xf numFmtId="43" fontId="9" fillId="0" borderId="7" xfId="2" applyFont="1" applyBorder="1" applyAlignment="1">
      <alignment horizontal="left"/>
    </xf>
    <xf numFmtId="43" fontId="9" fillId="0" borderId="7" xfId="2" applyFont="1" applyBorder="1" applyAlignment="1">
      <alignment horizontal="left" vertical="top"/>
    </xf>
    <xf numFmtId="0" fontId="1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9" fillId="0" borderId="3" xfId="2" applyFont="1" applyBorder="1"/>
    <xf numFmtId="43" fontId="9" fillId="0" borderId="5" xfId="2" applyFont="1" applyBorder="1"/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/>
    <xf numFmtId="0" fontId="18" fillId="0" borderId="0" xfId="0" applyFont="1" applyBorder="1"/>
    <xf numFmtId="43" fontId="27" fillId="0" borderId="17" xfId="2" applyFont="1" applyBorder="1"/>
    <xf numFmtId="0" fontId="23" fillId="0" borderId="0" xfId="0" applyFont="1" applyAlignment="1"/>
    <xf numFmtId="0" fontId="24" fillId="0" borderId="0" xfId="0" applyFont="1" applyAlignment="1">
      <alignment shrinkToFit="1"/>
    </xf>
    <xf numFmtId="0" fontId="23" fillId="0" borderId="6" xfId="0" applyFont="1" applyBorder="1" applyAlignment="1">
      <alignment horizontal="center"/>
    </xf>
    <xf numFmtId="0" fontId="24" fillId="0" borderId="5" xfId="0" applyFont="1" applyBorder="1" applyAlignment="1">
      <alignment horizontal="center" shrinkToFit="1"/>
    </xf>
    <xf numFmtId="0" fontId="24" fillId="0" borderId="4" xfId="0" applyFont="1" applyBorder="1" applyAlignment="1">
      <alignment horizontal="center" shrinkToFit="1"/>
    </xf>
    <xf numFmtId="43" fontId="24" fillId="0" borderId="4" xfId="2" applyFont="1" applyBorder="1" applyAlignment="1">
      <alignment shrinkToFit="1"/>
    </xf>
    <xf numFmtId="43" fontId="24" fillId="0" borderId="4" xfId="0" applyNumberFormat="1" applyFont="1" applyBorder="1" applyAlignment="1">
      <alignment shrinkToFit="1"/>
    </xf>
    <xf numFmtId="0" fontId="23" fillId="0" borderId="5" xfId="0" applyFont="1" applyBorder="1" applyAlignment="1">
      <alignment horizontal="center" shrinkToFit="1"/>
    </xf>
    <xf numFmtId="43" fontId="23" fillId="0" borderId="5" xfId="2" applyFont="1" applyBorder="1" applyAlignment="1">
      <alignment shrinkToFit="1"/>
    </xf>
    <xf numFmtId="0" fontId="23" fillId="0" borderId="5" xfId="0" applyFont="1" applyBorder="1" applyAlignment="1">
      <alignment shrinkToFit="1"/>
    </xf>
    <xf numFmtId="43" fontId="23" fillId="0" borderId="5" xfId="0" applyNumberFormat="1" applyFont="1" applyBorder="1" applyAlignment="1">
      <alignment shrinkToFit="1"/>
    </xf>
    <xf numFmtId="43" fontId="23" fillId="0" borderId="5" xfId="2" applyFont="1" applyBorder="1" applyAlignment="1">
      <alignment horizontal="center" shrinkToFit="1"/>
    </xf>
    <xf numFmtId="0" fontId="29" fillId="0" borderId="0" xfId="0" applyFont="1" applyAlignment="1">
      <alignment horizontal="center" vertical="center" shrinkToFit="1"/>
    </xf>
    <xf numFmtId="43" fontId="29" fillId="0" borderId="0" xfId="2" applyFont="1" applyAlignment="1">
      <alignment horizontal="center" vertical="center" shrinkToFit="1"/>
    </xf>
    <xf numFmtId="43" fontId="28" fillId="0" borderId="5" xfId="2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left" vertical="center" shrinkToFit="1"/>
    </xf>
    <xf numFmtId="43" fontId="28" fillId="0" borderId="5" xfId="0" applyNumberFormat="1" applyFont="1" applyBorder="1" applyAlignment="1">
      <alignment horizontal="center" vertical="center" shrinkToFit="1"/>
    </xf>
    <xf numFmtId="43" fontId="29" fillId="0" borderId="5" xfId="2" applyFont="1" applyBorder="1" applyAlignment="1">
      <alignment horizontal="center" vertical="center" shrinkToFit="1"/>
    </xf>
    <xf numFmtId="43" fontId="29" fillId="0" borderId="5" xfId="0" applyNumberFormat="1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43" fontId="30" fillId="0" borderId="5" xfId="2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31" fillId="0" borderId="0" xfId="0" applyFont="1"/>
    <xf numFmtId="0" fontId="32" fillId="0" borderId="0" xfId="0" applyFont="1"/>
    <xf numFmtId="43" fontId="31" fillId="0" borderId="0" xfId="2" applyFont="1"/>
    <xf numFmtId="43" fontId="31" fillId="0" borderId="5" xfId="2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5" xfId="0" applyFont="1" applyBorder="1"/>
    <xf numFmtId="43" fontId="31" fillId="0" borderId="5" xfId="2" applyFont="1" applyBorder="1"/>
    <xf numFmtId="2" fontId="31" fillId="0" borderId="5" xfId="0" applyNumberFormat="1" applyFont="1" applyBorder="1"/>
    <xf numFmtId="0" fontId="32" fillId="0" borderId="5" xfId="0" applyFont="1" applyBorder="1"/>
    <xf numFmtId="43" fontId="32" fillId="0" borderId="5" xfId="2" applyFont="1" applyBorder="1"/>
    <xf numFmtId="43" fontId="32" fillId="0" borderId="5" xfId="0" applyNumberFormat="1" applyFont="1" applyBorder="1"/>
    <xf numFmtId="43" fontId="31" fillId="0" borderId="5" xfId="0" applyNumberFormat="1" applyFont="1" applyBorder="1"/>
    <xf numFmtId="43" fontId="32" fillId="0" borderId="0" xfId="2" applyFont="1"/>
    <xf numFmtId="3" fontId="32" fillId="0" borderId="0" xfId="0" applyNumberFormat="1" applyFont="1"/>
    <xf numFmtId="0" fontId="0" fillId="0" borderId="0" xfId="0"/>
    <xf numFmtId="43" fontId="0" fillId="0" borderId="0" xfId="2" applyFont="1"/>
    <xf numFmtId="43" fontId="32" fillId="0" borderId="0" xfId="0" applyNumberFormat="1" applyFont="1"/>
    <xf numFmtId="0" fontId="7" fillId="0" borderId="4" xfId="0" applyFont="1" applyFill="1" applyBorder="1"/>
    <xf numFmtId="0" fontId="7" fillId="0" borderId="7" xfId="0" applyFont="1" applyFill="1" applyBorder="1" applyAlignment="1">
      <alignment horizontal="right"/>
    </xf>
    <xf numFmtId="0" fontId="33" fillId="0" borderId="0" xfId="0" applyFont="1"/>
    <xf numFmtId="0" fontId="34" fillId="0" borderId="0" xfId="0" applyFont="1"/>
    <xf numFmtId="0" fontId="36" fillId="0" borderId="0" xfId="0" applyFont="1"/>
    <xf numFmtId="43" fontId="36" fillId="0" borderId="0" xfId="2" applyFont="1"/>
    <xf numFmtId="43" fontId="36" fillId="0" borderId="0" xfId="2" applyFont="1" applyAlignment="1">
      <alignment horizontal="center"/>
    </xf>
    <xf numFmtId="0" fontId="36" fillId="0" borderId="0" xfId="0" applyFont="1" applyAlignment="1">
      <alignment horizontal="center"/>
    </xf>
    <xf numFmtId="43" fontId="35" fillId="0" borderId="6" xfId="2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43" fontId="35" fillId="0" borderId="7" xfId="2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" xfId="0" applyFont="1" applyBorder="1"/>
    <xf numFmtId="43" fontId="36" fillId="0" borderId="4" xfId="2" applyFont="1" applyBorder="1"/>
    <xf numFmtId="43" fontId="36" fillId="0" borderId="4" xfId="2" applyFont="1" applyBorder="1" applyAlignment="1">
      <alignment horizontal="center"/>
    </xf>
    <xf numFmtId="0" fontId="36" fillId="0" borderId="4" xfId="0" applyFont="1" applyBorder="1"/>
    <xf numFmtId="0" fontId="36" fillId="0" borderId="4" xfId="0" applyFont="1" applyBorder="1" applyAlignment="1">
      <alignment horizontal="center"/>
    </xf>
    <xf numFmtId="43" fontId="36" fillId="0" borderId="4" xfId="2" applyFont="1" applyBorder="1" applyAlignment="1">
      <alignment horizontal="right"/>
    </xf>
    <xf numFmtId="0" fontId="37" fillId="0" borderId="4" xfId="0" applyFont="1" applyBorder="1"/>
    <xf numFmtId="0" fontId="36" fillId="0" borderId="7" xfId="0" applyFont="1" applyBorder="1"/>
    <xf numFmtId="43" fontId="36" fillId="0" borderId="7" xfId="2" applyFont="1" applyBorder="1" applyAlignment="1">
      <alignment horizontal="right"/>
    </xf>
    <xf numFmtId="0" fontId="36" fillId="0" borderId="7" xfId="0" applyFont="1" applyBorder="1" applyAlignment="1">
      <alignment horizontal="center"/>
    </xf>
    <xf numFmtId="0" fontId="36" fillId="0" borderId="18" xfId="0" applyFont="1" applyBorder="1"/>
    <xf numFmtId="43" fontId="35" fillId="0" borderId="33" xfId="2" applyFont="1" applyBorder="1" applyAlignment="1">
      <alignment horizontal="right" vertical="center"/>
    </xf>
    <xf numFmtId="43" fontId="35" fillId="0" borderId="33" xfId="2" applyFont="1" applyBorder="1" applyAlignment="1">
      <alignment horizontal="center" vertical="center"/>
    </xf>
    <xf numFmtId="0" fontId="36" fillId="0" borderId="6" xfId="0" applyFont="1" applyBorder="1"/>
    <xf numFmtId="43" fontId="35" fillId="0" borderId="33" xfId="0" applyNumberFormat="1" applyFont="1" applyBorder="1" applyAlignment="1">
      <alignment horizontal="center" vertical="center"/>
    </xf>
    <xf numFmtId="43" fontId="33" fillId="0" borderId="0" xfId="2" applyFont="1"/>
    <xf numFmtId="0" fontId="9" fillId="0" borderId="4" xfId="0" applyFont="1" applyBorder="1"/>
    <xf numFmtId="0" fontId="35" fillId="0" borderId="0" xfId="0" applyFont="1" applyAlignment="1">
      <alignment shrinkToFit="1"/>
    </xf>
    <xf numFmtId="0" fontId="7" fillId="0" borderId="0" xfId="0" applyFont="1" applyFill="1" applyBorder="1" applyAlignment="1">
      <alignment horizontal="center"/>
    </xf>
    <xf numFmtId="43" fontId="6" fillId="0" borderId="17" xfId="2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left"/>
    </xf>
    <xf numFmtId="0" fontId="39" fillId="0" borderId="0" xfId="0" applyFont="1"/>
    <xf numFmtId="43" fontId="39" fillId="0" borderId="0" xfId="2" applyFont="1"/>
    <xf numFmtId="0" fontId="40" fillId="0" borderId="0" xfId="0" applyFont="1" applyAlignment="1">
      <alignment horizontal="right"/>
    </xf>
    <xf numFmtId="43" fontId="39" fillId="0" borderId="0" xfId="2" applyFont="1" applyBorder="1"/>
    <xf numFmtId="43" fontId="41" fillId="0" borderId="3" xfId="2" applyFont="1" applyBorder="1"/>
    <xf numFmtId="0" fontId="42" fillId="0" borderId="0" xfId="0" applyFont="1"/>
    <xf numFmtId="0" fontId="41" fillId="0" borderId="0" xfId="0" applyFont="1"/>
    <xf numFmtId="43" fontId="41" fillId="0" borderId="0" xfId="2" applyFont="1"/>
    <xf numFmtId="43" fontId="41" fillId="0" borderId="1" xfId="2" applyFont="1" applyBorder="1"/>
    <xf numFmtId="0" fontId="44" fillId="0" borderId="0" xfId="0" applyFont="1" applyAlignment="1"/>
    <xf numFmtId="0" fontId="44" fillId="0" borderId="0" xfId="0" applyFont="1"/>
    <xf numFmtId="43" fontId="44" fillId="0" borderId="0" xfId="0" applyNumberFormat="1" applyFont="1"/>
    <xf numFmtId="43" fontId="39" fillId="0" borderId="0" xfId="2" applyFont="1" applyAlignment="1">
      <alignment horizontal="left"/>
    </xf>
    <xf numFmtId="0" fontId="7" fillId="0" borderId="0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3" fontId="35" fillId="0" borderId="0" xfId="2" applyFont="1" applyAlignment="1">
      <alignment horizont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shrinkToFit="1"/>
    </xf>
    <xf numFmtId="0" fontId="23" fillId="0" borderId="11" xfId="0" applyFont="1" applyBorder="1" applyAlignment="1">
      <alignment horizontal="center" shrinkToFit="1"/>
    </xf>
    <xf numFmtId="0" fontId="24" fillId="0" borderId="6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23" fillId="0" borderId="0" xfId="0" applyFont="1" applyAlignment="1">
      <alignment horizontal="center"/>
    </xf>
    <xf numFmtId="0" fontId="24" fillId="0" borderId="6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0" fontId="4" fillId="0" borderId="12" xfId="1" applyNumberFormat="1" applyFont="1" applyFill="1" applyBorder="1" applyAlignment="1">
      <alignment horizontal="center" vertical="top" wrapText="1" readingOrder="1"/>
    </xf>
    <xf numFmtId="0" fontId="2" fillId="0" borderId="14" xfId="1" applyNumberFormat="1" applyFont="1" applyFill="1" applyBorder="1" applyAlignment="1">
      <alignment vertical="top" wrapText="1"/>
    </xf>
    <xf numFmtId="0" fontId="2" fillId="0" borderId="13" xfId="1" applyNumberFormat="1" applyFont="1" applyFill="1" applyBorder="1" applyAlignment="1">
      <alignment vertical="top" wrapText="1"/>
    </xf>
    <xf numFmtId="187" fontId="4" fillId="0" borderId="15" xfId="1" applyNumberFormat="1" applyFont="1" applyFill="1" applyBorder="1" applyAlignment="1">
      <alignment horizontal="right" vertical="top" wrapText="1" readingOrder="1"/>
    </xf>
    <xf numFmtId="187" fontId="4" fillId="0" borderId="13" xfId="1" applyNumberFormat="1" applyFont="1" applyFill="1" applyBorder="1" applyAlignment="1">
      <alignment horizontal="right" vertical="top" wrapText="1" readingOrder="1"/>
    </xf>
    <xf numFmtId="187" fontId="3" fillId="0" borderId="15" xfId="1" applyNumberFormat="1" applyFont="1" applyFill="1" applyBorder="1" applyAlignment="1">
      <alignment horizontal="right" vertical="top" wrapText="1" readingOrder="1"/>
    </xf>
    <xf numFmtId="187" fontId="3" fillId="0" borderId="13" xfId="1" applyNumberFormat="1" applyFont="1" applyFill="1" applyBorder="1" applyAlignment="1">
      <alignment horizontal="right" vertical="top" wrapText="1" readingOrder="1"/>
    </xf>
    <xf numFmtId="0" fontId="3" fillId="0" borderId="12" xfId="1" applyNumberFormat="1" applyFont="1" applyFill="1" applyBorder="1" applyAlignment="1">
      <alignment vertical="top" wrapText="1" readingOrder="1"/>
    </xf>
    <xf numFmtId="0" fontId="3" fillId="0" borderId="15" xfId="1" applyNumberFormat="1" applyFont="1" applyFill="1" applyBorder="1" applyAlignment="1">
      <alignment horizontal="center" vertical="top" wrapText="1" readingOrder="1"/>
    </xf>
    <xf numFmtId="0" fontId="3" fillId="0" borderId="13" xfId="1" applyNumberFormat="1" applyFont="1" applyFill="1" applyBorder="1" applyAlignment="1">
      <alignment horizontal="center" vertical="top" wrapText="1" readingOrder="1"/>
    </xf>
    <xf numFmtId="0" fontId="3" fillId="0" borderId="15" xfId="1" applyNumberFormat="1" applyFont="1" applyFill="1" applyBorder="1" applyAlignment="1">
      <alignment horizontal="left" vertical="top" wrapText="1" readingOrder="1"/>
    </xf>
    <xf numFmtId="0" fontId="3" fillId="0" borderId="13" xfId="1" applyNumberFormat="1" applyFont="1" applyFill="1" applyBorder="1" applyAlignment="1">
      <alignment horizontal="left" vertical="top" wrapText="1" readingOrder="1"/>
    </xf>
    <xf numFmtId="0" fontId="3" fillId="0" borderId="12" xfId="1" applyNumberFormat="1" applyFont="1" applyFill="1" applyBorder="1" applyAlignment="1">
      <alignment horizontal="left" vertical="top" wrapText="1" readingOrder="1"/>
    </xf>
    <xf numFmtId="0" fontId="2" fillId="0" borderId="13" xfId="1" applyNumberFormat="1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0" fontId="4" fillId="2" borderId="12" xfId="1" applyNumberFormat="1" applyFont="1" applyFill="1" applyBorder="1" applyAlignment="1">
      <alignment horizontal="center" vertical="center" wrapText="1" readingOrder="1"/>
    </xf>
    <xf numFmtId="0" fontId="4" fillId="2" borderId="15" xfId="1" applyNumberFormat="1" applyFont="1" applyFill="1" applyBorder="1" applyAlignment="1">
      <alignment horizontal="center" vertical="center" wrapText="1" readingOrder="1"/>
    </xf>
    <xf numFmtId="0" fontId="4" fillId="2" borderId="13" xfId="1" applyNumberFormat="1" applyFont="1" applyFill="1" applyBorder="1" applyAlignment="1">
      <alignment horizontal="center" vertical="center" wrapText="1" readingOrder="1"/>
    </xf>
    <xf numFmtId="0" fontId="3" fillId="0" borderId="12" xfId="1" applyNumberFormat="1" applyFont="1" applyFill="1" applyBorder="1" applyAlignment="1">
      <alignment vertical="top" shrinkToFit="1" readingOrder="1"/>
    </xf>
    <xf numFmtId="0" fontId="2" fillId="0" borderId="13" xfId="1" applyNumberFormat="1" applyFont="1" applyFill="1" applyBorder="1" applyAlignment="1">
      <alignment vertical="top" shrinkToFit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 vertical="top" wrapText="1" readingOrder="1"/>
    </xf>
    <xf numFmtId="0" fontId="7" fillId="0" borderId="1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shrinkToFit="1"/>
    </xf>
    <xf numFmtId="0" fontId="13" fillId="0" borderId="20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left" shrinkToFit="1"/>
    </xf>
    <xf numFmtId="0" fontId="13" fillId="0" borderId="20" xfId="0" applyFont="1" applyFill="1" applyBorder="1" applyAlignment="1">
      <alignment horizontal="left" shrinkToFit="1"/>
    </xf>
    <xf numFmtId="0" fontId="11" fillId="0" borderId="0" xfId="1" applyNumberFormat="1" applyFont="1" applyFill="1" applyBorder="1" applyAlignment="1">
      <alignment horizontal="center" vertical="top" wrapText="1" readingOrder="1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8" fillId="0" borderId="0" xfId="0" applyFont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1" fillId="3" borderId="6" xfId="1" applyNumberFormat="1" applyFont="1" applyFill="1" applyBorder="1" applyAlignment="1">
      <alignment horizontal="center" vertical="center" wrapText="1" readingOrder="1"/>
    </xf>
    <xf numFmtId="0" fontId="11" fillId="3" borderId="7" xfId="1" applyNumberFormat="1" applyFont="1" applyFill="1" applyBorder="1" applyAlignment="1">
      <alignment horizontal="center" vertical="center" wrapText="1" readingOrder="1"/>
    </xf>
    <xf numFmtId="0" fontId="11" fillId="0" borderId="9" xfId="1" applyNumberFormat="1" applyFont="1" applyFill="1" applyBorder="1" applyAlignment="1">
      <alignment horizontal="right" vertical="center" wrapText="1" readingOrder="1"/>
    </xf>
    <xf numFmtId="0" fontId="12" fillId="0" borderId="10" xfId="1" applyNumberFormat="1" applyFont="1" applyFill="1" applyBorder="1" applyAlignment="1">
      <alignment vertical="top" wrapText="1"/>
    </xf>
    <xf numFmtId="0" fontId="12" fillId="0" borderId="11" xfId="1" applyNumberFormat="1" applyFont="1" applyFill="1" applyBorder="1" applyAlignment="1">
      <alignment vertical="top" wrapText="1"/>
    </xf>
    <xf numFmtId="0" fontId="11" fillId="3" borderId="0" xfId="1" applyNumberFormat="1" applyFont="1" applyFill="1" applyBorder="1" applyAlignment="1">
      <alignment horizontal="center" vertical="center" wrapText="1" readingOrder="1"/>
    </xf>
    <xf numFmtId="0" fontId="11" fillId="3" borderId="9" xfId="1" applyNumberFormat="1" applyFont="1" applyFill="1" applyBorder="1" applyAlignment="1">
      <alignment horizontal="center" vertical="center" wrapText="1" readingOrder="1"/>
    </xf>
    <xf numFmtId="0" fontId="11" fillId="3" borderId="10" xfId="1" applyNumberFormat="1" applyFont="1" applyFill="1" applyBorder="1" applyAlignment="1">
      <alignment horizontal="center" vertical="center" wrapText="1" readingOrder="1"/>
    </xf>
    <xf numFmtId="0" fontId="11" fillId="3" borderId="11" xfId="1" applyNumberFormat="1" applyFont="1" applyFill="1" applyBorder="1" applyAlignment="1">
      <alignment horizontal="center" vertical="center" wrapText="1" readingOrder="1"/>
    </xf>
    <xf numFmtId="0" fontId="13" fillId="0" borderId="4" xfId="1" applyNumberFormat="1" applyFont="1" applyFill="1" applyBorder="1" applyAlignment="1">
      <alignment horizontal="left" vertical="top" wrapText="1" readingOrder="1"/>
    </xf>
    <xf numFmtId="0" fontId="12" fillId="0" borderId="4" xfId="1" applyNumberFormat="1" applyFont="1" applyFill="1" applyBorder="1" applyAlignment="1">
      <alignment vertical="top" wrapText="1"/>
    </xf>
    <xf numFmtId="0" fontId="13" fillId="3" borderId="0" xfId="1" applyNumberFormat="1" applyFont="1" applyFill="1" applyBorder="1" applyAlignment="1">
      <alignment horizontal="center" vertical="center" wrapText="1" readingOrder="1"/>
    </xf>
    <xf numFmtId="0" fontId="13" fillId="0" borderId="31" xfId="1" applyNumberFormat="1" applyFont="1" applyFill="1" applyBorder="1" applyAlignment="1">
      <alignment horizontal="right" vertical="center" wrapText="1" readingOrder="1"/>
    </xf>
    <xf numFmtId="0" fontId="12" fillId="0" borderId="31" xfId="1" applyNumberFormat="1" applyFont="1" applyFill="1" applyBorder="1" applyAlignment="1">
      <alignment vertical="top" wrapText="1"/>
    </xf>
    <xf numFmtId="187" fontId="13" fillId="0" borderId="25" xfId="1" applyNumberFormat="1" applyFont="1" applyFill="1" applyBorder="1" applyAlignment="1">
      <alignment horizontal="right" vertical="center" wrapText="1" readingOrder="1"/>
    </xf>
    <xf numFmtId="0" fontId="12" fillId="0" borderId="24" xfId="1" applyNumberFormat="1" applyFont="1" applyFill="1" applyBorder="1" applyAlignment="1">
      <alignment vertical="top" wrapText="1"/>
    </xf>
    <xf numFmtId="0" fontId="14" fillId="4" borderId="12" xfId="1" applyNumberFormat="1" applyFont="1" applyFill="1" applyBorder="1" applyAlignment="1">
      <alignment vertical="center" wrapText="1" readingOrder="1"/>
    </xf>
    <xf numFmtId="0" fontId="12" fillId="4" borderId="23" xfId="1" applyNumberFormat="1" applyFont="1" applyFill="1" applyBorder="1" applyAlignment="1">
      <alignment vertical="top" wrapText="1"/>
    </xf>
    <xf numFmtId="0" fontId="12" fillId="4" borderId="25" xfId="1" applyNumberFormat="1" applyFont="1" applyFill="1" applyBorder="1" applyAlignment="1">
      <alignment vertical="top" wrapText="1"/>
    </xf>
    <xf numFmtId="187" fontId="13" fillId="0" borderId="25" xfId="1" applyNumberFormat="1" applyFont="1" applyFill="1" applyBorder="1" applyAlignment="1">
      <alignment horizontal="right" vertical="center" shrinkToFit="1" readingOrder="1"/>
    </xf>
    <xf numFmtId="0" fontId="12" fillId="0" borderId="31" xfId="1" applyNumberFormat="1" applyFont="1" applyFill="1" applyBorder="1" applyAlignment="1">
      <alignment vertical="top" shrinkToFit="1"/>
    </xf>
    <xf numFmtId="0" fontId="12" fillId="0" borderId="24" xfId="1" applyNumberFormat="1" applyFont="1" applyFill="1" applyBorder="1" applyAlignment="1">
      <alignment vertical="top" shrinkToFit="1"/>
    </xf>
    <xf numFmtId="187" fontId="16" fillId="0" borderId="36" xfId="1" applyNumberFormat="1" applyFont="1" applyFill="1" applyBorder="1" applyAlignment="1">
      <alignment horizontal="right" vertical="center" wrapText="1" readingOrder="1"/>
    </xf>
    <xf numFmtId="0" fontId="12" fillId="0" borderId="37" xfId="1" applyNumberFormat="1" applyFont="1" applyFill="1" applyBorder="1" applyAlignment="1">
      <alignment vertical="top" wrapText="1"/>
    </xf>
    <xf numFmtId="187" fontId="16" fillId="0" borderId="36" xfId="1" applyNumberFormat="1" applyFont="1" applyFill="1" applyBorder="1" applyAlignment="1">
      <alignment horizontal="right" vertical="center" shrinkToFit="1" readingOrder="1"/>
    </xf>
    <xf numFmtId="0" fontId="12" fillId="0" borderId="3" xfId="1" applyNumberFormat="1" applyFont="1" applyFill="1" applyBorder="1" applyAlignment="1">
      <alignment vertical="top" shrinkToFit="1"/>
    </xf>
    <xf numFmtId="0" fontId="12" fillId="0" borderId="37" xfId="1" applyNumberFormat="1" applyFont="1" applyFill="1" applyBorder="1" applyAlignment="1">
      <alignment vertical="top" shrinkToFit="1"/>
    </xf>
    <xf numFmtId="187" fontId="13" fillId="0" borderId="23" xfId="1" applyNumberFormat="1" applyFont="1" applyFill="1" applyBorder="1" applyAlignment="1">
      <alignment horizontal="right" vertical="center" wrapText="1" readingOrder="1"/>
    </xf>
    <xf numFmtId="0" fontId="12" fillId="0" borderId="30" xfId="1" applyNumberFormat="1" applyFont="1" applyFill="1" applyBorder="1" applyAlignment="1">
      <alignment vertical="top" wrapText="1"/>
    </xf>
    <xf numFmtId="187" fontId="13" fillId="0" borderId="23" xfId="1" applyNumberFormat="1" applyFont="1" applyFill="1" applyBorder="1" applyAlignment="1">
      <alignment horizontal="right" vertical="center" shrinkToFit="1" readingOrder="1"/>
    </xf>
    <xf numFmtId="0" fontId="12" fillId="0" borderId="0" xfId="1" applyNumberFormat="1" applyFont="1" applyFill="1" applyBorder="1" applyAlignment="1">
      <alignment vertical="top" shrinkToFit="1"/>
    </xf>
    <xf numFmtId="0" fontId="12" fillId="0" borderId="30" xfId="1" applyNumberFormat="1" applyFont="1" applyFill="1" applyBorder="1" applyAlignment="1">
      <alignment vertical="top" shrinkToFit="1"/>
    </xf>
    <xf numFmtId="0" fontId="13" fillId="0" borderId="25" xfId="1" applyNumberFormat="1" applyFont="1" applyFill="1" applyBorder="1" applyAlignment="1">
      <alignment horizontal="right" vertical="center" wrapText="1" readingOrder="1"/>
    </xf>
    <xf numFmtId="0" fontId="16" fillId="0" borderId="38" xfId="1" applyNumberFormat="1" applyFont="1" applyFill="1" applyBorder="1" applyAlignment="1">
      <alignment horizontal="right" vertical="center" wrapText="1" readingOrder="1"/>
    </xf>
    <xf numFmtId="0" fontId="12" fillId="0" borderId="40" xfId="1" applyNumberFormat="1" applyFont="1" applyFill="1" applyBorder="1" applyAlignment="1">
      <alignment vertical="top" wrapText="1"/>
    </xf>
    <xf numFmtId="0" fontId="12" fillId="0" borderId="39" xfId="1" applyNumberFormat="1" applyFont="1" applyFill="1" applyBorder="1" applyAlignment="1">
      <alignment vertical="top" wrapText="1"/>
    </xf>
    <xf numFmtId="0" fontId="11" fillId="0" borderId="35" xfId="1" applyNumberFormat="1" applyFont="1" applyFill="1" applyBorder="1" applyAlignment="1">
      <alignment horizontal="right" vertical="center" shrinkToFit="1" readingOrder="1"/>
    </xf>
    <xf numFmtId="187" fontId="16" fillId="0" borderId="38" xfId="1" applyNumberFormat="1" applyFont="1" applyFill="1" applyBorder="1" applyAlignment="1">
      <alignment horizontal="right" vertical="center" wrapText="1" readingOrder="1"/>
    </xf>
    <xf numFmtId="187" fontId="16" fillId="0" borderId="26" xfId="1" applyNumberFormat="1" applyFont="1" applyFill="1" applyBorder="1" applyAlignment="1">
      <alignment horizontal="right" vertical="center" wrapText="1" readingOrder="1"/>
    </xf>
    <xf numFmtId="0" fontId="12" fillId="0" borderId="28" xfId="1" applyNumberFormat="1" applyFont="1" applyFill="1" applyBorder="1" applyAlignment="1">
      <alignment vertical="top" wrapText="1"/>
    </xf>
    <xf numFmtId="0" fontId="12" fillId="0" borderId="27" xfId="1" applyNumberFormat="1" applyFont="1" applyFill="1" applyBorder="1" applyAlignment="1">
      <alignment vertical="top" wrapText="1"/>
    </xf>
    <xf numFmtId="187" fontId="13" fillId="0" borderId="15" xfId="1" applyNumberFormat="1" applyFont="1" applyFill="1" applyBorder="1" applyAlignment="1">
      <alignment horizontal="center" vertical="center" wrapText="1" readingOrder="1"/>
    </xf>
    <xf numFmtId="187" fontId="13" fillId="0" borderId="13" xfId="1" applyNumberFormat="1" applyFont="1" applyFill="1" applyBorder="1" applyAlignment="1">
      <alignment horizontal="center" vertical="center" wrapText="1" readingOrder="1"/>
    </xf>
    <xf numFmtId="187" fontId="13" fillId="0" borderId="14" xfId="1" applyNumberFormat="1" applyFont="1" applyFill="1" applyBorder="1" applyAlignment="1">
      <alignment horizontal="center" vertical="center" wrapText="1" readingOrder="1"/>
    </xf>
    <xf numFmtId="0" fontId="11" fillId="2" borderId="15" xfId="1" applyNumberFormat="1" applyFont="1" applyFill="1" applyBorder="1" applyAlignment="1">
      <alignment horizontal="center" vertical="center" wrapText="1" readingOrder="1"/>
    </xf>
    <xf numFmtId="0" fontId="11" fillId="2" borderId="13" xfId="1" applyNumberFormat="1" applyFont="1" applyFill="1" applyBorder="1" applyAlignment="1">
      <alignment horizontal="center" vertical="center" wrapText="1" readingOrder="1"/>
    </xf>
    <xf numFmtId="0" fontId="11" fillId="2" borderId="34" xfId="1" applyNumberFormat="1" applyFont="1" applyFill="1" applyBorder="1" applyAlignment="1">
      <alignment horizontal="center" vertical="center" wrapText="1" readingOrder="1"/>
    </xf>
    <xf numFmtId="0" fontId="11" fillId="2" borderId="14" xfId="1" applyNumberFormat="1" applyFont="1" applyFill="1" applyBorder="1" applyAlignment="1">
      <alignment horizontal="center" vertical="center" wrapText="1" readingOrder="1"/>
    </xf>
    <xf numFmtId="0" fontId="11" fillId="2" borderId="12" xfId="1" applyNumberFormat="1" applyFont="1" applyFill="1" applyBorder="1" applyAlignment="1">
      <alignment horizontal="center" vertical="center" wrapText="1" readingOrder="1"/>
    </xf>
    <xf numFmtId="0" fontId="12" fillId="0" borderId="13" xfId="1" applyNumberFormat="1" applyFont="1" applyFill="1" applyBorder="1" applyAlignment="1">
      <alignment vertical="top" wrapText="1"/>
    </xf>
    <xf numFmtId="0" fontId="12" fillId="0" borderId="14" xfId="1" applyNumberFormat="1" applyFont="1" applyFill="1" applyBorder="1" applyAlignment="1">
      <alignment vertical="top" wrapText="1"/>
    </xf>
    <xf numFmtId="0" fontId="15" fillId="0" borderId="31" xfId="1" applyNumberFormat="1" applyFont="1" applyFill="1" applyBorder="1" applyAlignment="1">
      <alignment horizontal="left" vertical="center" wrapText="1" readingOrder="1"/>
    </xf>
    <xf numFmtId="0" fontId="11" fillId="2" borderId="29" xfId="1" applyNumberFormat="1" applyFont="1" applyFill="1" applyBorder="1" applyAlignment="1">
      <alignment horizontal="center" vertical="center" wrapText="1" readingOrder="1"/>
    </xf>
    <xf numFmtId="0" fontId="12" fillId="2" borderId="32" xfId="1" applyNumberFormat="1" applyFont="1" applyFill="1" applyBorder="1" applyAlignment="1">
      <alignment vertical="top" wrapText="1"/>
    </xf>
    <xf numFmtId="0" fontId="13" fillId="0" borderId="31" xfId="1" applyNumberFormat="1" applyFont="1" applyFill="1" applyBorder="1" applyAlignment="1">
      <alignment horizontal="left" vertical="center" wrapText="1" readingOrder="1"/>
    </xf>
    <xf numFmtId="0" fontId="16" fillId="0" borderId="26" xfId="1" applyNumberFormat="1" applyFont="1" applyFill="1" applyBorder="1" applyAlignment="1">
      <alignment horizontal="right" vertical="center" wrapText="1" readingOrder="1"/>
    </xf>
    <xf numFmtId="187" fontId="16" fillId="0" borderId="41" xfId="1" applyNumberFormat="1" applyFont="1" applyFill="1" applyBorder="1" applyAlignment="1">
      <alignment horizontal="right" vertical="center" wrapText="1" readingOrder="1"/>
    </xf>
    <xf numFmtId="0" fontId="12" fillId="0" borderId="42" xfId="1" applyNumberFormat="1" applyFont="1" applyFill="1" applyBorder="1" applyAlignment="1">
      <alignment vertical="top" wrapText="1"/>
    </xf>
    <xf numFmtId="187" fontId="16" fillId="0" borderId="43" xfId="1" applyNumberFormat="1" applyFont="1" applyFill="1" applyBorder="1" applyAlignment="1">
      <alignment horizontal="right" vertical="center" shrinkToFit="1" readingOrder="1"/>
    </xf>
    <xf numFmtId="0" fontId="12" fillId="0" borderId="42" xfId="1" applyNumberFormat="1" applyFont="1" applyFill="1" applyBorder="1" applyAlignment="1">
      <alignment vertical="top" shrinkToFit="1"/>
    </xf>
    <xf numFmtId="187" fontId="16" fillId="0" borderId="41" xfId="1" applyNumberFormat="1" applyFont="1" applyFill="1" applyBorder="1" applyAlignment="1">
      <alignment horizontal="right" vertical="center" shrinkToFit="1" readingOrder="1"/>
    </xf>
    <xf numFmtId="0" fontId="12" fillId="0" borderId="44" xfId="1" applyNumberFormat="1" applyFont="1" applyFill="1" applyBorder="1" applyAlignment="1">
      <alignment vertical="top" shrinkToFit="1"/>
    </xf>
    <xf numFmtId="0" fontId="13" fillId="0" borderId="15" xfId="1" applyNumberFormat="1" applyFont="1" applyFill="1" applyBorder="1" applyAlignment="1">
      <alignment horizontal="left" vertical="center" shrinkToFit="1" readingOrder="1"/>
    </xf>
    <xf numFmtId="0" fontId="13" fillId="0" borderId="13" xfId="1" applyNumberFormat="1" applyFont="1" applyFill="1" applyBorder="1" applyAlignment="1">
      <alignment horizontal="left" vertical="center" shrinkToFit="1" readingOrder="1"/>
    </xf>
    <xf numFmtId="0" fontId="11" fillId="3" borderId="0" xfId="1" applyNumberFormat="1" applyFont="1" applyFill="1" applyBorder="1" applyAlignment="1">
      <alignment horizontal="center" vertical="top" wrapText="1" readingOrder="1"/>
    </xf>
    <xf numFmtId="0" fontId="11" fillId="0" borderId="12" xfId="1" applyNumberFormat="1" applyFont="1" applyFill="1" applyBorder="1" applyAlignment="1">
      <alignment horizontal="right" vertical="center" wrapText="1" readingOrder="1"/>
    </xf>
    <xf numFmtId="187" fontId="16" fillId="0" borderId="26" xfId="1" applyNumberFormat="1" applyFont="1" applyFill="1" applyBorder="1" applyAlignment="1">
      <alignment horizontal="right" vertical="center" shrinkToFit="1" readingOrder="1"/>
    </xf>
    <xf numFmtId="0" fontId="12" fillId="0" borderId="28" xfId="1" applyNumberFormat="1" applyFont="1" applyFill="1" applyBorder="1" applyAlignment="1">
      <alignment vertical="top" shrinkToFit="1"/>
    </xf>
    <xf numFmtId="187" fontId="13" fillId="0" borderId="15" xfId="1" applyNumberFormat="1" applyFont="1" applyFill="1" applyBorder="1" applyAlignment="1">
      <alignment horizontal="center" vertical="center" shrinkToFit="1" readingOrder="1"/>
    </xf>
    <xf numFmtId="187" fontId="13" fillId="0" borderId="13" xfId="1" applyNumberFormat="1" applyFont="1" applyFill="1" applyBorder="1" applyAlignment="1">
      <alignment horizontal="center" vertical="center" shrinkToFit="1" readingOrder="1"/>
    </xf>
    <xf numFmtId="0" fontId="12" fillId="2" borderId="13" xfId="1" applyNumberFormat="1" applyFont="1" applyFill="1" applyBorder="1" applyAlignment="1">
      <alignment vertical="top" wrapText="1"/>
    </xf>
    <xf numFmtId="0" fontId="13" fillId="0" borderId="25" xfId="1" applyNumberFormat="1" applyFont="1" applyFill="1" applyBorder="1" applyAlignment="1">
      <alignment horizontal="right" vertical="center" shrinkToFit="1" readingOrder="1"/>
    </xf>
    <xf numFmtId="187" fontId="16" fillId="0" borderId="45" xfId="1" applyNumberFormat="1" applyFont="1" applyFill="1" applyBorder="1" applyAlignment="1">
      <alignment horizontal="right" vertical="center" shrinkToFit="1" readingOrder="1"/>
    </xf>
    <xf numFmtId="0" fontId="12" fillId="0" borderId="39" xfId="1" applyNumberFormat="1" applyFont="1" applyFill="1" applyBorder="1" applyAlignment="1">
      <alignment vertical="top" shrinkToFit="1"/>
    </xf>
    <xf numFmtId="187" fontId="2" fillId="0" borderId="15" xfId="1" applyNumberFormat="1" applyFont="1" applyFill="1" applyBorder="1" applyAlignment="1">
      <alignment horizontal="center" vertical="center" shrinkToFit="1" readingOrder="1"/>
    </xf>
    <xf numFmtId="187" fontId="2" fillId="0" borderId="13" xfId="1" applyNumberFormat="1" applyFont="1" applyFill="1" applyBorder="1" applyAlignment="1">
      <alignment horizontal="center" vertical="center" shrinkToFit="1" readingOrder="1"/>
    </xf>
    <xf numFmtId="187" fontId="2" fillId="0" borderId="14" xfId="1" applyNumberFormat="1" applyFont="1" applyFill="1" applyBorder="1" applyAlignment="1">
      <alignment horizontal="center" vertical="center" shrinkToFit="1" readingOrder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2" fillId="4" borderId="12" xfId="1" applyNumberFormat="1" applyFont="1" applyFill="1" applyBorder="1" applyAlignment="1">
      <alignment vertical="center" wrapText="1" readingOrder="1"/>
    </xf>
    <xf numFmtId="0" fontId="2" fillId="4" borderId="23" xfId="1" applyNumberFormat="1" applyFont="1" applyFill="1" applyBorder="1" applyAlignment="1">
      <alignment vertical="top" wrapText="1"/>
    </xf>
    <xf numFmtId="0" fontId="2" fillId="4" borderId="25" xfId="1" applyNumberFormat="1" applyFont="1" applyFill="1" applyBorder="1" applyAlignment="1">
      <alignment vertical="top" wrapText="1"/>
    </xf>
    <xf numFmtId="0" fontId="2" fillId="0" borderId="31" xfId="1" applyNumberFormat="1" applyFont="1" applyFill="1" applyBorder="1" applyAlignment="1">
      <alignment horizontal="right" vertical="center" wrapText="1" readingOrder="1"/>
    </xf>
    <xf numFmtId="0" fontId="2" fillId="0" borderId="31" xfId="1" applyNumberFormat="1" applyFont="1" applyFill="1" applyBorder="1" applyAlignment="1">
      <alignment vertical="top" wrapText="1"/>
    </xf>
    <xf numFmtId="187" fontId="2" fillId="0" borderId="25" xfId="1" applyNumberFormat="1" applyFont="1" applyFill="1" applyBorder="1" applyAlignment="1">
      <alignment horizontal="right" vertical="center" shrinkToFit="1" readingOrder="1"/>
    </xf>
    <xf numFmtId="0" fontId="2" fillId="0" borderId="24" xfId="1" applyNumberFormat="1" applyFont="1" applyFill="1" applyBorder="1" applyAlignment="1">
      <alignment vertical="top" shrinkToFit="1"/>
    </xf>
    <xf numFmtId="0" fontId="5" fillId="2" borderId="29" xfId="1" applyNumberFormat="1" applyFont="1" applyFill="1" applyBorder="1" applyAlignment="1">
      <alignment horizontal="center" vertical="center" wrapText="1" readingOrder="1"/>
    </xf>
    <xf numFmtId="0" fontId="2" fillId="2" borderId="13" xfId="1" applyNumberFormat="1" applyFont="1" applyFill="1" applyBorder="1" applyAlignment="1">
      <alignment vertical="top" wrapText="1"/>
    </xf>
    <xf numFmtId="0" fontId="2" fillId="0" borderId="31" xfId="1" applyNumberFormat="1" applyFont="1" applyFill="1" applyBorder="1" applyAlignment="1">
      <alignment vertical="top" shrinkToFit="1"/>
    </xf>
    <xf numFmtId="187" fontId="5" fillId="0" borderId="47" xfId="1" applyNumberFormat="1" applyFont="1" applyFill="1" applyBorder="1" applyAlignment="1">
      <alignment horizontal="right" vertical="center" shrinkToFit="1" readingOrder="1"/>
    </xf>
    <xf numFmtId="0" fontId="2" fillId="0" borderId="48" xfId="1" applyNumberFormat="1" applyFont="1" applyFill="1" applyBorder="1" applyAlignment="1">
      <alignment vertical="top" shrinkToFit="1"/>
    </xf>
    <xf numFmtId="0" fontId="2" fillId="0" borderId="1" xfId="1" applyNumberFormat="1" applyFont="1" applyFill="1" applyBorder="1" applyAlignment="1">
      <alignment vertical="top" shrinkToFit="1"/>
    </xf>
    <xf numFmtId="187" fontId="2" fillId="0" borderId="46" xfId="1" applyNumberFormat="1" applyFont="1" applyFill="1" applyBorder="1" applyAlignment="1">
      <alignment horizontal="right" vertical="center" shrinkToFit="1" readingOrder="1"/>
    </xf>
    <xf numFmtId="0" fontId="2" fillId="0" borderId="49" xfId="1" applyNumberFormat="1" applyFont="1" applyFill="1" applyBorder="1" applyAlignment="1">
      <alignment vertical="top" shrinkToFit="1"/>
    </xf>
    <xf numFmtId="0" fontId="2" fillId="0" borderId="50" xfId="1" applyNumberFormat="1" applyFont="1" applyFill="1" applyBorder="1" applyAlignment="1">
      <alignment vertical="top" shrinkToFit="1"/>
    </xf>
    <xf numFmtId="0" fontId="2" fillId="0" borderId="25" xfId="1" applyNumberFormat="1" applyFont="1" applyFill="1" applyBorder="1" applyAlignment="1">
      <alignment horizontal="right" vertical="center" shrinkToFit="1" readingOrder="1"/>
    </xf>
    <xf numFmtId="0" fontId="5" fillId="0" borderId="38" xfId="1" applyNumberFormat="1" applyFont="1" applyFill="1" applyBorder="1" applyAlignment="1">
      <alignment horizontal="right" vertical="center" shrinkToFit="1" readingOrder="1"/>
    </xf>
    <xf numFmtId="0" fontId="2" fillId="0" borderId="40" xfId="1" applyNumberFormat="1" applyFont="1" applyFill="1" applyBorder="1" applyAlignment="1">
      <alignment vertical="top" shrinkToFit="1"/>
    </xf>
    <xf numFmtId="0" fontId="2" fillId="0" borderId="39" xfId="1" applyNumberFormat="1" applyFont="1" applyFill="1" applyBorder="1" applyAlignment="1">
      <alignment vertical="top" shrinkToFit="1"/>
    </xf>
    <xf numFmtId="0" fontId="5" fillId="3" borderId="0" xfId="1" applyNumberFormat="1" applyFont="1" applyFill="1" applyBorder="1" applyAlignment="1">
      <alignment horizontal="center" vertical="center" wrapText="1" readingOrder="1"/>
    </xf>
    <xf numFmtId="0" fontId="2" fillId="3" borderId="0" xfId="1" applyNumberFormat="1" applyFont="1" applyFill="1" applyBorder="1" applyAlignment="1">
      <alignment horizontal="center" vertical="center" wrapText="1" readingOrder="1"/>
    </xf>
    <xf numFmtId="0" fontId="5" fillId="0" borderId="12" xfId="1" applyNumberFormat="1" applyFont="1" applyFill="1" applyBorder="1" applyAlignment="1">
      <alignment horizontal="right" vertical="center" shrinkToFit="1" readingOrder="1"/>
    </xf>
    <xf numFmtId="187" fontId="5" fillId="0" borderId="38" xfId="1" applyNumberFormat="1" applyFont="1" applyFill="1" applyBorder="1" applyAlignment="1">
      <alignment horizontal="right" vertical="center" shrinkToFit="1" readingOrder="1"/>
    </xf>
    <xf numFmtId="187" fontId="5" fillId="0" borderId="26" xfId="1" applyNumberFormat="1" applyFont="1" applyFill="1" applyBorder="1" applyAlignment="1">
      <alignment horizontal="right" vertical="center" shrinkToFit="1" readingOrder="1"/>
    </xf>
    <xf numFmtId="0" fontId="2" fillId="0" borderId="28" xfId="1" applyNumberFormat="1" applyFont="1" applyFill="1" applyBorder="1" applyAlignment="1">
      <alignment vertical="top" shrinkToFit="1"/>
    </xf>
    <xf numFmtId="0" fontId="2" fillId="0" borderId="27" xfId="1" applyNumberFormat="1" applyFont="1" applyFill="1" applyBorder="1" applyAlignment="1">
      <alignment vertical="top" shrinkToFit="1"/>
    </xf>
    <xf numFmtId="0" fontId="36" fillId="0" borderId="0" xfId="0" applyFont="1" applyBorder="1"/>
    <xf numFmtId="43" fontId="35" fillId="0" borderId="0" xfId="2" applyFont="1" applyBorder="1" applyAlignment="1">
      <alignment horizontal="right" vertical="center"/>
    </xf>
    <xf numFmtId="43" fontId="35" fillId="0" borderId="0" xfId="2" applyFont="1" applyBorder="1" applyAlignment="1">
      <alignment horizontal="center" vertical="center"/>
    </xf>
    <xf numFmtId="43" fontId="35" fillId="0" borderId="0" xfId="0" applyNumberFormat="1" applyFont="1" applyBorder="1" applyAlignment="1">
      <alignment horizontal="center" vertical="center"/>
    </xf>
  </cellXfs>
  <cellStyles count="3">
    <cellStyle name="Normal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152400</xdr:rowOff>
    </xdr:from>
    <xdr:to>
      <xdr:col>4</xdr:col>
      <xdr:colOff>28574</xdr:colOff>
      <xdr:row>66</xdr:row>
      <xdr:rowOff>9526</xdr:rowOff>
    </xdr:to>
    <xdr:sp macro="" textlink="">
      <xdr:nvSpPr>
        <xdr:cNvPr id="2" name="สี่เหลี่ยมผืนผ้า 1"/>
        <xdr:cNvSpPr/>
      </xdr:nvSpPr>
      <xdr:spPr>
        <a:xfrm>
          <a:off x="307578" y="18011775"/>
          <a:ext cx="1784746" cy="134540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นางสุจิตรา  สามเสาร์)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4</xdr:col>
      <xdr:colOff>38099</xdr:colOff>
      <xdr:row>61</xdr:row>
      <xdr:rowOff>152400</xdr:rowOff>
    </xdr:from>
    <xdr:to>
      <xdr:col>6</xdr:col>
      <xdr:colOff>85723</xdr:colOff>
      <xdr:row>66</xdr:row>
      <xdr:rowOff>9526</xdr:rowOff>
    </xdr:to>
    <xdr:sp macro="" textlink="">
      <xdr:nvSpPr>
        <xdr:cNvPr id="3" name="สี่เหลี่ยมผืนผ้า 2"/>
        <xdr:cNvSpPr/>
      </xdr:nvSpPr>
      <xdr:spPr>
        <a:xfrm>
          <a:off x="2101849" y="18011775"/>
          <a:ext cx="1992312" cy="134540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นายเจริญฤทธิ์  ศุทธางกูร)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ปลัดองค์การบริหารส่วนตำบลศรีวิชัย</a:t>
          </a:r>
        </a:p>
      </xdr:txBody>
    </xdr:sp>
    <xdr:clientData/>
  </xdr:twoCellAnchor>
  <xdr:twoCellAnchor>
    <xdr:from>
      <xdr:col>6</xdr:col>
      <xdr:colOff>95248</xdr:colOff>
      <xdr:row>61</xdr:row>
      <xdr:rowOff>152400</xdr:rowOff>
    </xdr:from>
    <xdr:to>
      <xdr:col>9</xdr:col>
      <xdr:colOff>638173</xdr:colOff>
      <xdr:row>66</xdr:row>
      <xdr:rowOff>9526</xdr:rowOff>
    </xdr:to>
    <xdr:sp macro="" textlink="">
      <xdr:nvSpPr>
        <xdr:cNvPr id="4" name="สี่เหลี่ยมผืนผ้า 3"/>
        <xdr:cNvSpPr/>
      </xdr:nvSpPr>
      <xdr:spPr>
        <a:xfrm>
          <a:off x="4103686" y="18011775"/>
          <a:ext cx="2031206" cy="134540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นายชัยยศ  กล่อมทอง)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นายกองค์การบริหารส่วนตำบลศรีวิชัย</a:t>
          </a:r>
        </a:p>
      </xdr:txBody>
    </xdr:sp>
    <xdr:clientData/>
  </xdr:twoCellAnchor>
  <xdr:twoCellAnchor editAs="oneCell">
    <xdr:from>
      <xdr:col>4</xdr:col>
      <xdr:colOff>861615</xdr:colOff>
      <xdr:row>61</xdr:row>
      <xdr:rowOff>268710</xdr:rowOff>
    </xdr:from>
    <xdr:to>
      <xdr:col>5</xdr:col>
      <xdr:colOff>347266</xdr:colOff>
      <xdr:row>63</xdr:row>
      <xdr:rowOff>191770</xdr:rowOff>
    </xdr:to>
    <xdr:pic>
      <xdr:nvPicPr>
        <xdr:cNvPr id="6" name="รูปภาพ 2" descr="เซ็นต์ปลัด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5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365" y="18425741"/>
          <a:ext cx="745729" cy="518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382983</xdr:colOff>
      <xdr:row>61</xdr:row>
      <xdr:rowOff>277814</xdr:rowOff>
    </xdr:from>
    <xdr:to>
      <xdr:col>9</xdr:col>
      <xdr:colOff>234948</xdr:colOff>
      <xdr:row>63</xdr:row>
      <xdr:rowOff>218679</xdr:rowOff>
    </xdr:to>
    <xdr:pic>
      <xdr:nvPicPr>
        <xdr:cNvPr id="7" name="รูปภาพ 6" descr="ลายเซนต์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26000" contrast="7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155" y="18434845"/>
          <a:ext cx="1072356" cy="53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228204</xdr:colOff>
      <xdr:row>61</xdr:row>
      <xdr:rowOff>198438</xdr:rowOff>
    </xdr:from>
    <xdr:to>
      <xdr:col>3</xdr:col>
      <xdr:colOff>125361</xdr:colOff>
      <xdr:row>63</xdr:row>
      <xdr:rowOff>222250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735" y="18355469"/>
          <a:ext cx="581767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30</xdr:row>
      <xdr:rowOff>200025</xdr:rowOff>
    </xdr:from>
    <xdr:to>
      <xdr:col>4</xdr:col>
      <xdr:colOff>60721</xdr:colOff>
      <xdr:row>36</xdr:row>
      <xdr:rowOff>2383</xdr:rowOff>
    </xdr:to>
    <xdr:sp macro="" textlink="">
      <xdr:nvSpPr>
        <xdr:cNvPr id="2" name="สี่เหลี่ยมผืนผ้า 1"/>
        <xdr:cNvSpPr/>
      </xdr:nvSpPr>
      <xdr:spPr>
        <a:xfrm>
          <a:off x="428625" y="8258175"/>
          <a:ext cx="1784746" cy="134540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นางสุจิตรา  สามเสาร์)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4</xdr:col>
      <xdr:colOff>70246</xdr:colOff>
      <xdr:row>30</xdr:row>
      <xdr:rowOff>200025</xdr:rowOff>
    </xdr:from>
    <xdr:to>
      <xdr:col>8</xdr:col>
      <xdr:colOff>52783</xdr:colOff>
      <xdr:row>36</xdr:row>
      <xdr:rowOff>2383</xdr:rowOff>
    </xdr:to>
    <xdr:sp macro="" textlink="">
      <xdr:nvSpPr>
        <xdr:cNvPr id="3" name="สี่เหลี่ยมผืนผ้า 2"/>
        <xdr:cNvSpPr/>
      </xdr:nvSpPr>
      <xdr:spPr>
        <a:xfrm>
          <a:off x="2222896" y="8258175"/>
          <a:ext cx="1992312" cy="134540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นายเจริญฤทธิ์  ศุทธางกูร)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ปลัดองค์การบริหารส่วนตำบลศรีวิชัย</a:t>
          </a:r>
        </a:p>
      </xdr:txBody>
    </xdr:sp>
    <xdr:clientData/>
  </xdr:twoCellAnchor>
  <xdr:twoCellAnchor>
    <xdr:from>
      <xdr:col>8</xdr:col>
      <xdr:colOff>62308</xdr:colOff>
      <xdr:row>30</xdr:row>
      <xdr:rowOff>200025</xdr:rowOff>
    </xdr:from>
    <xdr:to>
      <xdr:col>9</xdr:col>
      <xdr:colOff>998933</xdr:colOff>
      <xdr:row>36</xdr:row>
      <xdr:rowOff>2383</xdr:rowOff>
    </xdr:to>
    <xdr:sp macro="" textlink="">
      <xdr:nvSpPr>
        <xdr:cNvPr id="4" name="สี่เหลี่ยมผืนผ้า 3"/>
        <xdr:cNvSpPr/>
      </xdr:nvSpPr>
      <xdr:spPr>
        <a:xfrm>
          <a:off x="4224733" y="8258175"/>
          <a:ext cx="2051050" cy="134540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นายชัยยศ  กล่อมทอง)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นายกองค์การบริหารส่วนตำบลศรีวิชัย</a:t>
          </a:r>
        </a:p>
      </xdr:txBody>
    </xdr:sp>
    <xdr:clientData/>
  </xdr:twoCellAnchor>
  <xdr:twoCellAnchor editAs="oneCell">
    <xdr:from>
      <xdr:col>5</xdr:col>
      <xdr:colOff>98821</xdr:colOff>
      <xdr:row>31</xdr:row>
      <xdr:rowOff>66675</xdr:rowOff>
    </xdr:from>
    <xdr:to>
      <xdr:col>7</xdr:col>
      <xdr:colOff>415925</xdr:colOff>
      <xdr:row>33</xdr:row>
      <xdr:rowOff>32598</xdr:rowOff>
    </xdr:to>
    <xdr:pic>
      <xdr:nvPicPr>
        <xdr:cNvPr id="6" name="รูปภาพ 2" descr="เซ็นต์ปลัด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5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7271" y="8582025"/>
          <a:ext cx="745729" cy="518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490933</xdr:colOff>
      <xdr:row>31</xdr:row>
      <xdr:rowOff>47625</xdr:rowOff>
    </xdr:from>
    <xdr:to>
      <xdr:col>9</xdr:col>
      <xdr:colOff>448864</xdr:colOff>
      <xdr:row>33</xdr:row>
      <xdr:rowOff>31353</xdr:rowOff>
    </xdr:to>
    <xdr:pic>
      <xdr:nvPicPr>
        <xdr:cNvPr id="7" name="รูปภาพ 6" descr="ลายเซนต์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26000" contrast="7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3358" y="8562975"/>
          <a:ext cx="1072356" cy="53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257175</xdr:colOff>
      <xdr:row>30</xdr:row>
      <xdr:rowOff>266700</xdr:rowOff>
    </xdr:from>
    <xdr:to>
      <xdr:col>3</xdr:col>
      <xdr:colOff>153142</xdr:colOff>
      <xdr:row>33</xdr:row>
      <xdr:rowOff>47625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496300"/>
          <a:ext cx="581767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26</xdr:row>
      <xdr:rowOff>123825</xdr:rowOff>
    </xdr:from>
    <xdr:to>
      <xdr:col>3</xdr:col>
      <xdr:colOff>983854</xdr:colOff>
      <xdr:row>28</xdr:row>
      <xdr:rowOff>137373</xdr:rowOff>
    </xdr:to>
    <xdr:pic>
      <xdr:nvPicPr>
        <xdr:cNvPr id="3" name="รูปภาพ 2" descr="เซ็นต์ปลัด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5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6610350"/>
          <a:ext cx="745729" cy="518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723900</xdr:colOff>
      <xdr:row>26</xdr:row>
      <xdr:rowOff>95250</xdr:rowOff>
    </xdr:from>
    <xdr:to>
      <xdr:col>6</xdr:col>
      <xdr:colOff>386556</xdr:colOff>
      <xdr:row>28</xdr:row>
      <xdr:rowOff>126603</xdr:rowOff>
    </xdr:to>
    <xdr:pic>
      <xdr:nvPicPr>
        <xdr:cNvPr id="4" name="รูปภาพ 3" descr="ลายเซนต์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26000" contrast="7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6581775"/>
          <a:ext cx="1072356" cy="53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1828800</xdr:colOff>
      <xdr:row>26</xdr:row>
      <xdr:rowOff>19050</xdr:rowOff>
    </xdr:from>
    <xdr:to>
      <xdr:col>0</xdr:col>
      <xdr:colOff>2410567</xdr:colOff>
      <xdr:row>28</xdr:row>
      <xdr:rowOff>133350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6505575"/>
          <a:ext cx="581767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284881</xdr:colOff>
      <xdr:row>33</xdr:row>
      <xdr:rowOff>51956</xdr:rowOff>
    </xdr:from>
    <xdr:to>
      <xdr:col>23</xdr:col>
      <xdr:colOff>225137</xdr:colOff>
      <xdr:row>39</xdr:row>
      <xdr:rowOff>34639</xdr:rowOff>
    </xdr:to>
    <xdr:sp macro="" textlink="">
      <xdr:nvSpPr>
        <xdr:cNvPr id="4" name="สี่เหลี่ยมผืนผ้า 3"/>
        <xdr:cNvSpPr/>
      </xdr:nvSpPr>
      <xdr:spPr>
        <a:xfrm>
          <a:off x="6588699" y="10624706"/>
          <a:ext cx="2867029" cy="133350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นายชัยยศ  กล่อมทอง)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นายกองค์การบริหารส่วนตำบลศรีวิชัย</a:t>
          </a:r>
        </a:p>
      </xdr:txBody>
    </xdr:sp>
    <xdr:clientData/>
  </xdr:twoCellAnchor>
  <xdr:twoCellAnchor>
    <xdr:from>
      <xdr:col>2</xdr:col>
      <xdr:colOff>131617</xdr:colOff>
      <xdr:row>33</xdr:row>
      <xdr:rowOff>51956</xdr:rowOff>
    </xdr:from>
    <xdr:to>
      <xdr:col>8</xdr:col>
      <xdr:colOff>96981</xdr:colOff>
      <xdr:row>39</xdr:row>
      <xdr:rowOff>34639</xdr:rowOff>
    </xdr:to>
    <xdr:sp macro="" textlink="">
      <xdr:nvSpPr>
        <xdr:cNvPr id="5" name="สี่เหลี่ยมผืนผ้า 4"/>
        <xdr:cNvSpPr/>
      </xdr:nvSpPr>
      <xdr:spPr>
        <a:xfrm>
          <a:off x="1188026" y="10624706"/>
          <a:ext cx="2649682" cy="133350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นางสุจิตรา  สามเสาร์)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8</xdr:col>
      <xdr:colOff>104772</xdr:colOff>
      <xdr:row>33</xdr:row>
      <xdr:rowOff>51957</xdr:rowOff>
    </xdr:from>
    <xdr:to>
      <xdr:col>15</xdr:col>
      <xdr:colOff>304799</xdr:colOff>
      <xdr:row>39</xdr:row>
      <xdr:rowOff>34640</xdr:rowOff>
    </xdr:to>
    <xdr:sp macro="" textlink="">
      <xdr:nvSpPr>
        <xdr:cNvPr id="6" name="สี่เหลี่ยมผืนผ้า 5"/>
        <xdr:cNvSpPr/>
      </xdr:nvSpPr>
      <xdr:spPr>
        <a:xfrm>
          <a:off x="3845499" y="10624707"/>
          <a:ext cx="2763118" cy="133350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นายเจริญฤทธิ์  ศุทธางกูร)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ปลัดองค์การบริหารส่วนตำบลศรีวิชัย</a:t>
          </a:r>
        </a:p>
      </xdr:txBody>
    </xdr:sp>
    <xdr:clientData/>
  </xdr:twoCellAnchor>
  <xdr:twoCellAnchor>
    <xdr:from>
      <xdr:col>19</xdr:col>
      <xdr:colOff>206949</xdr:colOff>
      <xdr:row>33</xdr:row>
      <xdr:rowOff>190501</xdr:rowOff>
    </xdr:from>
    <xdr:to>
      <xdr:col>21</xdr:col>
      <xdr:colOff>257533</xdr:colOff>
      <xdr:row>36</xdr:row>
      <xdr:rowOff>51270</xdr:rowOff>
    </xdr:to>
    <xdr:pic>
      <xdr:nvPicPr>
        <xdr:cNvPr id="7" name="รูปภาพ 6" descr="ลายเซนต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26000" contrast="7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904" y="10633365"/>
          <a:ext cx="1072356" cy="53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425158</xdr:colOff>
      <xdr:row>33</xdr:row>
      <xdr:rowOff>181843</xdr:rowOff>
    </xdr:from>
    <xdr:to>
      <xdr:col>13</xdr:col>
      <xdr:colOff>19228</xdr:colOff>
      <xdr:row>36</xdr:row>
      <xdr:rowOff>24807</xdr:rowOff>
    </xdr:to>
    <xdr:pic>
      <xdr:nvPicPr>
        <xdr:cNvPr id="8" name="รูปภาพ 2" descr="เซ็นต์ปลัด.jpg"/>
        <xdr:cNvPicPr>
          <a:picLocks noChangeAspect="1"/>
        </xdr:cNvPicPr>
      </xdr:nvPicPr>
      <xdr:blipFill>
        <a:blip xmlns:r="http://schemas.openxmlformats.org/officeDocument/2006/relationships" r:embed="rId2" cstate="print">
          <a:lum contrast="5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817" y="10624707"/>
          <a:ext cx="745729" cy="518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45026</xdr:colOff>
      <xdr:row>33</xdr:row>
      <xdr:rowOff>95251</xdr:rowOff>
    </xdr:from>
    <xdr:to>
      <xdr:col>6</xdr:col>
      <xdr:colOff>211156</xdr:colOff>
      <xdr:row>36</xdr:row>
      <xdr:rowOff>38967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094" y="10538115"/>
          <a:ext cx="581767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131096</xdr:colOff>
      <xdr:row>30</xdr:row>
      <xdr:rowOff>0</xdr:rowOff>
    </xdr:from>
    <xdr:to>
      <xdr:col>25</xdr:col>
      <xdr:colOff>142011</xdr:colOff>
      <xdr:row>35</xdr:row>
      <xdr:rowOff>211282</xdr:rowOff>
    </xdr:to>
    <xdr:sp macro="" textlink="">
      <xdr:nvSpPr>
        <xdr:cNvPr id="5" name="สี่เหลี่ยมผืนผ้า 4"/>
        <xdr:cNvSpPr/>
      </xdr:nvSpPr>
      <xdr:spPr>
        <a:xfrm>
          <a:off x="6912896" y="9662160"/>
          <a:ext cx="2815075" cy="131618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นายชัยยศ  กล่อมทอง)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นายกองค์การบริหารส่วนตำบลศรีวิชัย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10</xdr:col>
      <xdr:colOff>123306</xdr:colOff>
      <xdr:row>35</xdr:row>
      <xdr:rowOff>211282</xdr:rowOff>
    </xdr:to>
    <xdr:sp macro="" textlink="">
      <xdr:nvSpPr>
        <xdr:cNvPr id="6" name="สี่เหลี่ยมผืนผ้า 5"/>
        <xdr:cNvSpPr/>
      </xdr:nvSpPr>
      <xdr:spPr>
        <a:xfrm>
          <a:off x="1508760" y="9662160"/>
          <a:ext cx="2653146" cy="131618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นางสุจิตรา  สามเสาร์)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10</xdr:col>
      <xdr:colOff>131097</xdr:colOff>
      <xdr:row>30</xdr:row>
      <xdr:rowOff>1</xdr:rowOff>
    </xdr:from>
    <xdr:to>
      <xdr:col>19</xdr:col>
      <xdr:colOff>151014</xdr:colOff>
      <xdr:row>35</xdr:row>
      <xdr:rowOff>211283</xdr:rowOff>
    </xdr:to>
    <xdr:sp macro="" textlink="">
      <xdr:nvSpPr>
        <xdr:cNvPr id="7" name="สี่เหลี่ยมผืนผ้า 6"/>
        <xdr:cNvSpPr/>
      </xdr:nvSpPr>
      <xdr:spPr>
        <a:xfrm>
          <a:off x="4169697" y="9662161"/>
          <a:ext cx="2763117" cy="131618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นายเจริญฤทธิ์  ศุทธางกูร)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ปลัดองค์การบริหารส่วนตำบลศรีวิชัย</a:t>
          </a:r>
        </a:p>
      </xdr:txBody>
    </xdr:sp>
    <xdr:clientData/>
  </xdr:twoCellAnchor>
  <xdr:twoCellAnchor>
    <xdr:from>
      <xdr:col>21</xdr:col>
      <xdr:colOff>89532</xdr:colOff>
      <xdr:row>30</xdr:row>
      <xdr:rowOff>111183</xdr:rowOff>
    </xdr:from>
    <xdr:to>
      <xdr:col>23</xdr:col>
      <xdr:colOff>244025</xdr:colOff>
      <xdr:row>32</xdr:row>
      <xdr:rowOff>197089</xdr:rowOff>
    </xdr:to>
    <xdr:pic>
      <xdr:nvPicPr>
        <xdr:cNvPr id="8" name="รูปภาพ 7" descr="ลายเซนต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26000" contrast="7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2714" y="9800706"/>
          <a:ext cx="1072356" cy="53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117242</xdr:colOff>
      <xdr:row>30</xdr:row>
      <xdr:rowOff>119843</xdr:rowOff>
    </xdr:from>
    <xdr:to>
      <xdr:col>15</xdr:col>
      <xdr:colOff>14380</xdr:colOff>
      <xdr:row>32</xdr:row>
      <xdr:rowOff>187944</xdr:rowOff>
    </xdr:to>
    <xdr:pic>
      <xdr:nvPicPr>
        <xdr:cNvPr id="9" name="รูปภาพ 2" descr="เซ็นต์ปลัด.jpg"/>
        <xdr:cNvPicPr>
          <a:picLocks noChangeAspect="1"/>
        </xdr:cNvPicPr>
      </xdr:nvPicPr>
      <xdr:blipFill>
        <a:blip xmlns:r="http://schemas.openxmlformats.org/officeDocument/2006/relationships" r:embed="rId2" cstate="print">
          <a:lum contrast="5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378" y="9809366"/>
          <a:ext cx="745729" cy="518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287828</xdr:colOff>
      <xdr:row>30</xdr:row>
      <xdr:rowOff>41910</xdr:rowOff>
    </xdr:from>
    <xdr:to>
      <xdr:col>7</xdr:col>
      <xdr:colOff>358708</xdr:colOff>
      <xdr:row>32</xdr:row>
      <xdr:rowOff>210763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1146" y="9731433"/>
          <a:ext cx="581767" cy="619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9176</xdr:colOff>
      <xdr:row>30</xdr:row>
      <xdr:rowOff>0</xdr:rowOff>
    </xdr:from>
    <xdr:to>
      <xdr:col>24</xdr:col>
      <xdr:colOff>81051</xdr:colOff>
      <xdr:row>34</xdr:row>
      <xdr:rowOff>96982</xdr:rowOff>
    </xdr:to>
    <xdr:sp macro="" textlink="">
      <xdr:nvSpPr>
        <xdr:cNvPr id="2" name="สี่เหลี่ยมผืนผ้า 1"/>
        <xdr:cNvSpPr/>
      </xdr:nvSpPr>
      <xdr:spPr>
        <a:xfrm>
          <a:off x="6935756" y="9806940"/>
          <a:ext cx="2815075" cy="131618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นายชัยยศ  กล่อมทอง)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นายกองค์การบริหารส่วนตำบลศรีวิชัย</a:t>
          </a:r>
        </a:p>
      </xdr:txBody>
    </xdr:sp>
    <xdr:clientData/>
  </xdr:twoCellAnchor>
  <xdr:twoCellAnchor>
    <xdr:from>
      <xdr:col>2</xdr:col>
      <xdr:colOff>0</xdr:colOff>
      <xdr:row>30</xdr:row>
      <xdr:rowOff>0</xdr:rowOff>
    </xdr:from>
    <xdr:to>
      <xdr:col>9</xdr:col>
      <xdr:colOff>336666</xdr:colOff>
      <xdr:row>34</xdr:row>
      <xdr:rowOff>96982</xdr:rowOff>
    </xdr:to>
    <xdr:sp macro="" textlink="">
      <xdr:nvSpPr>
        <xdr:cNvPr id="3" name="สี่เหลี่ยมผืนผ้า 2"/>
        <xdr:cNvSpPr/>
      </xdr:nvSpPr>
      <xdr:spPr>
        <a:xfrm>
          <a:off x="1531620" y="9806940"/>
          <a:ext cx="2653146" cy="131618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นางสุจิตรา  สามเสาร์)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9</xdr:col>
      <xdr:colOff>344457</xdr:colOff>
      <xdr:row>30</xdr:row>
      <xdr:rowOff>1</xdr:rowOff>
    </xdr:from>
    <xdr:to>
      <xdr:col>19</xdr:col>
      <xdr:colOff>29094</xdr:colOff>
      <xdr:row>34</xdr:row>
      <xdr:rowOff>96983</xdr:rowOff>
    </xdr:to>
    <xdr:sp macro="" textlink="">
      <xdr:nvSpPr>
        <xdr:cNvPr id="4" name="สี่เหลี่ยมผืนผ้า 3"/>
        <xdr:cNvSpPr/>
      </xdr:nvSpPr>
      <xdr:spPr>
        <a:xfrm>
          <a:off x="4192557" y="9806941"/>
          <a:ext cx="2763117" cy="131618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นายเจริญฤทธิ์  ศุทธางกูร)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ปลัดองค์การบริหารส่วนตำบลศรีวิชัย</a:t>
          </a:r>
        </a:p>
      </xdr:txBody>
    </xdr:sp>
    <xdr:clientData/>
  </xdr:twoCellAnchor>
  <xdr:twoCellAnchor>
    <xdr:from>
      <xdr:col>20</xdr:col>
      <xdr:colOff>239681</xdr:colOff>
      <xdr:row>30</xdr:row>
      <xdr:rowOff>129540</xdr:rowOff>
    </xdr:from>
    <xdr:to>
      <xdr:col>22</xdr:col>
      <xdr:colOff>311912</xdr:colOff>
      <xdr:row>32</xdr:row>
      <xdr:rowOff>56118</xdr:rowOff>
    </xdr:to>
    <xdr:pic>
      <xdr:nvPicPr>
        <xdr:cNvPr id="5" name="รูปภาพ 4" descr="ลายเซนต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26000" contrast="7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156" y="10045065"/>
          <a:ext cx="1072356" cy="53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1557</xdr:colOff>
      <xdr:row>30</xdr:row>
      <xdr:rowOff>100966</xdr:rowOff>
    </xdr:from>
    <xdr:to>
      <xdr:col>15</xdr:col>
      <xdr:colOff>299611</xdr:colOff>
      <xdr:row>32</xdr:row>
      <xdr:rowOff>9739</xdr:rowOff>
    </xdr:to>
    <xdr:pic>
      <xdr:nvPicPr>
        <xdr:cNvPr id="6" name="รูปภาพ 2" descr="เซ็นต์ปลัด.jpg"/>
        <xdr:cNvPicPr>
          <a:picLocks noChangeAspect="1"/>
        </xdr:cNvPicPr>
      </xdr:nvPicPr>
      <xdr:blipFill>
        <a:blip xmlns:r="http://schemas.openxmlformats.org/officeDocument/2006/relationships" r:embed="rId2" cstate="print">
          <a:lum contrast="5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7" y="10016491"/>
          <a:ext cx="745729" cy="518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93345</xdr:colOff>
      <xdr:row>30</xdr:row>
      <xdr:rowOff>53340</xdr:rowOff>
    </xdr:from>
    <xdr:to>
      <xdr:col>6</xdr:col>
      <xdr:colOff>417937</xdr:colOff>
      <xdr:row>32</xdr:row>
      <xdr:rowOff>62865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5095" y="9968865"/>
          <a:ext cx="581767" cy="619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32036</xdr:colOff>
      <xdr:row>29</xdr:row>
      <xdr:rowOff>0</xdr:rowOff>
    </xdr:from>
    <xdr:to>
      <xdr:col>23</xdr:col>
      <xdr:colOff>469671</xdr:colOff>
      <xdr:row>34</xdr:row>
      <xdr:rowOff>58882</xdr:rowOff>
    </xdr:to>
    <xdr:sp macro="" textlink="">
      <xdr:nvSpPr>
        <xdr:cNvPr id="2" name="สี่เหลี่ยมผืนผ้า 1"/>
        <xdr:cNvSpPr/>
      </xdr:nvSpPr>
      <xdr:spPr>
        <a:xfrm>
          <a:off x="6890036" y="10195560"/>
          <a:ext cx="2815075" cy="131618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นายชัยยศ  กล่อมทอง)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นายกองค์การบริหารส่วนตำบลศรีวิชัย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9</xdr:col>
      <xdr:colOff>237606</xdr:colOff>
      <xdr:row>34</xdr:row>
      <xdr:rowOff>58882</xdr:rowOff>
    </xdr:to>
    <xdr:sp macro="" textlink="">
      <xdr:nvSpPr>
        <xdr:cNvPr id="3" name="สี่เหลี่ยมผืนผ้า 2"/>
        <xdr:cNvSpPr/>
      </xdr:nvSpPr>
      <xdr:spPr>
        <a:xfrm>
          <a:off x="1485900" y="10195560"/>
          <a:ext cx="2653146" cy="131618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นางสุจิตรา  สามเสาร์)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9</xdr:col>
      <xdr:colOff>245397</xdr:colOff>
      <xdr:row>29</xdr:row>
      <xdr:rowOff>1</xdr:rowOff>
    </xdr:from>
    <xdr:to>
      <xdr:col>18</xdr:col>
      <xdr:colOff>13854</xdr:colOff>
      <xdr:row>34</xdr:row>
      <xdr:rowOff>58883</xdr:rowOff>
    </xdr:to>
    <xdr:sp macro="" textlink="">
      <xdr:nvSpPr>
        <xdr:cNvPr id="4" name="สี่เหลี่ยมผืนผ้า 3"/>
        <xdr:cNvSpPr/>
      </xdr:nvSpPr>
      <xdr:spPr>
        <a:xfrm>
          <a:off x="4146837" y="10195561"/>
          <a:ext cx="2763117" cy="131618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endParaRPr lang="th-TH" sz="1400">
            <a:solidFill>
              <a:sysClr val="windowText" lastClr="000000"/>
            </a:solidFill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..........................................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( นายเจริญฤทธิ์  ศุทธางกูร)</a:t>
          </a:r>
        </a:p>
        <a:p>
          <a:pPr algn="ctr"/>
          <a:r>
            <a:rPr lang="th-TH" sz="14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ปลัดองค์การบริหารส่วนตำบลศรีวิชัย</a:t>
          </a:r>
        </a:p>
      </xdr:txBody>
    </xdr:sp>
    <xdr:clientData/>
  </xdr:twoCellAnchor>
  <xdr:twoCellAnchor editAs="oneCell">
    <xdr:from>
      <xdr:col>12</xdr:col>
      <xdr:colOff>174912</xdr:colOff>
      <xdr:row>29</xdr:row>
      <xdr:rowOff>127636</xdr:rowOff>
    </xdr:from>
    <xdr:to>
      <xdr:col>14</xdr:col>
      <xdr:colOff>130066</xdr:colOff>
      <xdr:row>31</xdr:row>
      <xdr:rowOff>112609</xdr:rowOff>
    </xdr:to>
    <xdr:pic>
      <xdr:nvPicPr>
        <xdr:cNvPr id="5" name="รูปภาพ 2" descr="เซ็นต์ปลัด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5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1262" y="10500361"/>
          <a:ext cx="745729" cy="518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203486</xdr:colOff>
      <xdr:row>29</xdr:row>
      <xdr:rowOff>146685</xdr:rowOff>
    </xdr:from>
    <xdr:to>
      <xdr:col>22</xdr:col>
      <xdr:colOff>56642</xdr:colOff>
      <xdr:row>31</xdr:row>
      <xdr:rowOff>149463</xdr:rowOff>
    </xdr:to>
    <xdr:pic>
      <xdr:nvPicPr>
        <xdr:cNvPr id="6" name="รูปภาพ 5" descr="ลายเซนต์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26000" contrast="7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7761" y="10519410"/>
          <a:ext cx="1072356" cy="53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58703</xdr:colOff>
      <xdr:row>29</xdr:row>
      <xdr:rowOff>66674</xdr:rowOff>
    </xdr:from>
    <xdr:to>
      <xdr:col>6</xdr:col>
      <xdr:colOff>202320</xdr:colOff>
      <xdr:row>31</xdr:row>
      <xdr:rowOff>152399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953" y="10439399"/>
          <a:ext cx="581767" cy="619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585;&#3634;&#3619;&#3648;&#3591;&#3636;&#3609;&#3610;&#3633;&#3623;/&#3591;&#3610;&#3585;&#3634;&#3619;&#3648;&#3591;&#3636;&#3609;&#3611;&#3637;&#3591;&#3610;&#3611;&#3619;&#3632;&#3617;&#3634;&#3603;%202560/&#3591;&#3610;&#3611;&#3619;&#3632;&#3592;&#3635;&#3611;&#3637;%2025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ทดลองหลังปิดบัญชี"/>
      <sheetName val="ฐานะ"/>
      <sheetName val="งบทรัพย์สิน หมายเหตุ 1"/>
      <sheetName val="งบทรัพย์สิน"/>
      <sheetName val="3"/>
      <sheetName val="6"/>
      <sheetName val="8"/>
      <sheetName val="งบเงินสะสม"/>
      <sheetName val="แก้ สตง. (2)"/>
      <sheetName val="แก้ สตง."/>
      <sheetName val="ทั่วไป"/>
      <sheetName val="ครุภัณฑ์"/>
      <sheetName val="คลัง"/>
      <sheetName val="รายรับ-จ่ายจริง"/>
      <sheetName val="  รายงานเงินสะสม"/>
    </sheetNames>
    <sheetDataSet>
      <sheetData sheetId="0">
        <row r="6">
          <cell r="C6">
            <v>49358275.109999999</v>
          </cell>
        </row>
        <row r="7">
          <cell r="C7">
            <v>257837.9</v>
          </cell>
        </row>
        <row r="8">
          <cell r="C8">
            <v>410999.79</v>
          </cell>
        </row>
        <row r="10">
          <cell r="C10">
            <v>1386337.43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52" zoomScale="96" zoomScaleNormal="96" zoomScaleSheetLayoutView="100" workbookViewId="0">
      <selection activeCell="L65" sqref="L65"/>
    </sheetView>
  </sheetViews>
  <sheetFormatPr defaultColWidth="9" defaultRowHeight="23.25" customHeight="1" x14ac:dyDescent="0.5"/>
  <cols>
    <col min="1" max="1" width="4" style="3" customWidth="1"/>
    <col min="2" max="2" width="5.125" style="3" customWidth="1"/>
    <col min="3" max="4" width="9" style="3"/>
    <col min="5" max="5" width="16.5" style="3" customWidth="1"/>
    <col min="6" max="6" width="9" style="95"/>
    <col min="7" max="7" width="3.75" style="3" customWidth="1"/>
    <col min="8" max="8" width="12.25" style="123" customWidth="1"/>
    <col min="9" max="9" width="3.75" style="124" customWidth="1"/>
    <col min="10" max="10" width="11.875" style="123" customWidth="1"/>
    <col min="11" max="11" width="9" style="3"/>
    <col min="12" max="12" width="12.625" style="3" customWidth="1"/>
    <col min="13" max="13" width="12" style="3" bestFit="1" customWidth="1"/>
    <col min="14" max="16384" width="9" style="3"/>
  </cols>
  <sheetData>
    <row r="1" spans="1:10" ht="23.25" customHeight="1" x14ac:dyDescent="0.5">
      <c r="A1" s="336" t="s">
        <v>42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23.25" customHeight="1" x14ac:dyDescent="0.5">
      <c r="A2" s="336" t="s">
        <v>12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0" ht="23.25" customHeight="1" x14ac:dyDescent="0.5">
      <c r="A3" s="336" t="s">
        <v>428</v>
      </c>
      <c r="B3" s="336"/>
      <c r="C3" s="336"/>
      <c r="D3" s="336"/>
      <c r="E3" s="336"/>
      <c r="F3" s="336"/>
      <c r="G3" s="336"/>
      <c r="H3" s="336"/>
      <c r="I3" s="336"/>
      <c r="J3" s="336"/>
    </row>
    <row r="6" spans="1:10" ht="23.25" customHeight="1" x14ac:dyDescent="0.5">
      <c r="A6" s="320"/>
      <c r="B6" s="320"/>
      <c r="C6" s="320"/>
      <c r="D6" s="320"/>
      <c r="E6" s="320"/>
      <c r="F6" s="320"/>
      <c r="G6" s="320"/>
      <c r="H6" s="120"/>
      <c r="I6" s="121"/>
      <c r="J6" s="120"/>
    </row>
    <row r="7" spans="1:10" ht="23.25" customHeight="1" x14ac:dyDescent="0.5">
      <c r="F7" s="320" t="s">
        <v>0</v>
      </c>
      <c r="G7" s="5"/>
      <c r="H7" s="120" t="s">
        <v>13</v>
      </c>
      <c r="I7" s="122"/>
      <c r="J7" s="120" t="s">
        <v>14</v>
      </c>
    </row>
    <row r="8" spans="1:10" ht="23.25" customHeight="1" thickBot="1" x14ac:dyDescent="0.55000000000000004">
      <c r="A8" s="5" t="s">
        <v>11</v>
      </c>
      <c r="F8" s="320">
        <v>2</v>
      </c>
      <c r="G8" s="5"/>
      <c r="H8" s="126">
        <v>10083668</v>
      </c>
      <c r="I8" s="122"/>
      <c r="J8" s="126">
        <v>9708668</v>
      </c>
    </row>
    <row r="9" spans="1:10" ht="23.25" customHeight="1" thickTop="1" x14ac:dyDescent="0.5">
      <c r="A9" s="5" t="s">
        <v>1</v>
      </c>
      <c r="F9" s="320"/>
      <c r="G9" s="5"/>
      <c r="H9" s="120"/>
      <c r="I9" s="122"/>
      <c r="J9" s="120"/>
    </row>
    <row r="10" spans="1:10" ht="23.25" customHeight="1" x14ac:dyDescent="0.5">
      <c r="B10" s="5" t="s">
        <v>2</v>
      </c>
    </row>
    <row r="11" spans="1:10" ht="23.25" customHeight="1" x14ac:dyDescent="0.5">
      <c r="C11" s="3" t="s">
        <v>15</v>
      </c>
      <c r="F11" s="95">
        <v>3</v>
      </c>
      <c r="H11" s="123">
        <v>58714276.439999998</v>
      </c>
      <c r="J11" s="123">
        <v>51419879.189999998</v>
      </c>
    </row>
    <row r="12" spans="1:10" ht="23.25" customHeight="1" x14ac:dyDescent="0.5">
      <c r="C12" s="3" t="s">
        <v>252</v>
      </c>
      <c r="F12" s="95">
        <v>4</v>
      </c>
      <c r="H12" s="123">
        <v>0</v>
      </c>
    </row>
    <row r="13" spans="1:10" ht="23.25" customHeight="1" x14ac:dyDescent="0.5">
      <c r="C13" s="3" t="s">
        <v>253</v>
      </c>
      <c r="F13" s="95">
        <v>5</v>
      </c>
      <c r="H13" s="123">
        <v>0</v>
      </c>
    </row>
    <row r="14" spans="1:10" ht="23.25" customHeight="1" x14ac:dyDescent="0.5">
      <c r="C14" s="3" t="s">
        <v>16</v>
      </c>
      <c r="F14" s="95">
        <v>6</v>
      </c>
      <c r="H14" s="123">
        <v>6930</v>
      </c>
      <c r="J14" s="123">
        <v>0</v>
      </c>
    </row>
    <row r="15" spans="1:10" ht="23.25" customHeight="1" x14ac:dyDescent="0.5">
      <c r="C15" s="3" t="s">
        <v>254</v>
      </c>
      <c r="F15" s="95">
        <v>7</v>
      </c>
      <c r="H15" s="123">
        <v>0</v>
      </c>
    </row>
    <row r="16" spans="1:10" ht="23.25" customHeight="1" x14ac:dyDescent="0.5">
      <c r="C16" s="3" t="s">
        <v>17</v>
      </c>
      <c r="F16" s="95">
        <v>8</v>
      </c>
      <c r="H16" s="123">
        <v>12099.44</v>
      </c>
      <c r="J16" s="123">
        <v>19837.73</v>
      </c>
    </row>
    <row r="17" spans="2:10" ht="23.25" customHeight="1" x14ac:dyDescent="0.5">
      <c r="C17" s="3" t="s">
        <v>255</v>
      </c>
      <c r="F17" s="95">
        <v>9</v>
      </c>
      <c r="H17" s="123">
        <v>0</v>
      </c>
    </row>
    <row r="18" spans="2:10" ht="23.25" customHeight="1" x14ac:dyDescent="0.5">
      <c r="C18" s="3" t="s">
        <v>18</v>
      </c>
      <c r="F18" s="95">
        <v>10</v>
      </c>
      <c r="H18" s="123">
        <v>122288</v>
      </c>
      <c r="J18" s="123">
        <v>122288</v>
      </c>
    </row>
    <row r="19" spans="2:10" ht="23.25" customHeight="1" x14ac:dyDescent="0.5">
      <c r="C19" s="3" t="s">
        <v>256</v>
      </c>
      <c r="F19" s="95">
        <v>11</v>
      </c>
      <c r="H19" s="123">
        <v>0</v>
      </c>
    </row>
    <row r="20" spans="2:10" ht="23.25" customHeight="1" x14ac:dyDescent="0.5">
      <c r="C20" s="3" t="s">
        <v>257</v>
      </c>
      <c r="F20" s="95">
        <v>12</v>
      </c>
      <c r="H20" s="123">
        <v>0</v>
      </c>
    </row>
    <row r="21" spans="2:10" ht="23.25" customHeight="1" x14ac:dyDescent="0.5">
      <c r="C21" s="3" t="s">
        <v>258</v>
      </c>
      <c r="F21" s="95">
        <v>13</v>
      </c>
      <c r="H21" s="123">
        <v>0</v>
      </c>
    </row>
    <row r="22" spans="2:10" ht="23.25" customHeight="1" x14ac:dyDescent="0.5">
      <c r="C22" s="5" t="s">
        <v>19</v>
      </c>
      <c r="H22" s="321">
        <f>SUM(H11:H21)</f>
        <v>58855593.879999995</v>
      </c>
      <c r="J22" s="321">
        <f>SUM(J11:J18)</f>
        <v>51562004.919999994</v>
      </c>
    </row>
    <row r="23" spans="2:10" ht="23.25" customHeight="1" x14ac:dyDescent="0.5">
      <c r="B23" s="5" t="s">
        <v>259</v>
      </c>
      <c r="C23" s="5"/>
      <c r="H23" s="321"/>
      <c r="J23" s="321"/>
    </row>
    <row r="24" spans="2:10" ht="23.25" customHeight="1" x14ac:dyDescent="0.5">
      <c r="B24" s="5"/>
      <c r="C24" s="3" t="s">
        <v>260</v>
      </c>
      <c r="F24" s="95">
        <v>2</v>
      </c>
      <c r="H24" s="123">
        <v>0</v>
      </c>
      <c r="J24" s="123">
        <v>0</v>
      </c>
    </row>
    <row r="25" spans="2:10" ht="23.25" customHeight="1" x14ac:dyDescent="0.5">
      <c r="B25" s="5"/>
      <c r="C25" s="3" t="s">
        <v>261</v>
      </c>
      <c r="H25" s="123">
        <v>0</v>
      </c>
      <c r="J25" s="123">
        <v>0</v>
      </c>
    </row>
    <row r="26" spans="2:10" ht="23.25" customHeight="1" x14ac:dyDescent="0.5">
      <c r="B26" s="5"/>
      <c r="C26" s="3" t="s">
        <v>262</v>
      </c>
      <c r="F26" s="95">
        <v>14</v>
      </c>
      <c r="H26" s="123">
        <v>0</v>
      </c>
      <c r="J26" s="123">
        <v>0</v>
      </c>
    </row>
    <row r="27" spans="2:10" ht="23.25" customHeight="1" x14ac:dyDescent="0.5">
      <c r="B27" s="5"/>
      <c r="C27" s="5" t="s">
        <v>263</v>
      </c>
      <c r="H27" s="137">
        <f>SUM(H24:H26)</f>
        <v>0</v>
      </c>
      <c r="J27" s="137">
        <f>SUM(J24:J26)</f>
        <v>0</v>
      </c>
    </row>
    <row r="28" spans="2:10" ht="23.25" customHeight="1" thickBot="1" x14ac:dyDescent="0.55000000000000004">
      <c r="B28" s="5" t="s">
        <v>3</v>
      </c>
      <c r="C28" s="5"/>
      <c r="H28" s="126">
        <f>+H22</f>
        <v>58855593.879999995</v>
      </c>
      <c r="I28" s="122"/>
      <c r="J28" s="126">
        <f>+J22</f>
        <v>51562004.919999994</v>
      </c>
    </row>
    <row r="29" spans="2:10" ht="23.25" customHeight="1" thickTop="1" x14ac:dyDescent="0.5">
      <c r="B29" s="5"/>
      <c r="C29" s="5"/>
      <c r="H29" s="120"/>
      <c r="I29" s="122"/>
      <c r="J29" s="120"/>
    </row>
    <row r="30" spans="2:10" ht="23.25" customHeight="1" x14ac:dyDescent="0.5">
      <c r="B30" s="5" t="s">
        <v>264</v>
      </c>
      <c r="C30" s="5"/>
    </row>
    <row r="31" spans="2:10" ht="23.25" customHeight="1" x14ac:dyDescent="0.5">
      <c r="B31" s="5"/>
      <c r="C31" s="5"/>
    </row>
    <row r="34" spans="1:10" ht="23.25" customHeight="1" x14ac:dyDescent="0.5">
      <c r="A34" s="336" t="s">
        <v>42</v>
      </c>
      <c r="B34" s="336"/>
      <c r="C34" s="336"/>
      <c r="D34" s="336"/>
      <c r="E34" s="336"/>
      <c r="F34" s="336"/>
      <c r="G34" s="336"/>
      <c r="H34" s="336"/>
      <c r="I34" s="336"/>
      <c r="J34" s="336"/>
    </row>
    <row r="35" spans="1:10" ht="23.25" customHeight="1" x14ac:dyDescent="0.5">
      <c r="A35" s="336" t="s">
        <v>12</v>
      </c>
      <c r="B35" s="336"/>
      <c r="C35" s="336"/>
      <c r="D35" s="336"/>
      <c r="E35" s="336"/>
      <c r="F35" s="336"/>
      <c r="G35" s="336"/>
      <c r="H35" s="336"/>
      <c r="I35" s="336"/>
      <c r="J35" s="336"/>
    </row>
    <row r="36" spans="1:10" ht="23.25" customHeight="1" x14ac:dyDescent="0.5">
      <c r="A36" s="336" t="s">
        <v>428</v>
      </c>
      <c r="B36" s="336"/>
      <c r="C36" s="336"/>
      <c r="D36" s="336"/>
      <c r="E36" s="336"/>
      <c r="F36" s="336"/>
      <c r="G36" s="336"/>
      <c r="H36" s="336"/>
      <c r="I36" s="336"/>
      <c r="J36" s="336"/>
    </row>
    <row r="37" spans="1:10" ht="23.25" customHeight="1" x14ac:dyDescent="0.5">
      <c r="A37" s="320"/>
      <c r="B37" s="320"/>
      <c r="C37" s="320"/>
      <c r="D37" s="320"/>
      <c r="E37" s="320"/>
      <c r="F37" s="320"/>
      <c r="G37" s="320"/>
      <c r="H37" s="320"/>
      <c r="I37" s="320"/>
      <c r="J37" s="320"/>
    </row>
    <row r="38" spans="1:10" ht="23.25" customHeight="1" x14ac:dyDescent="0.5">
      <c r="A38" s="320"/>
      <c r="B38" s="320"/>
      <c r="C38" s="320"/>
      <c r="D38" s="320"/>
      <c r="E38" s="320"/>
      <c r="F38" s="320"/>
      <c r="G38" s="320"/>
      <c r="H38" s="320"/>
      <c r="I38" s="320"/>
      <c r="J38" s="320"/>
    </row>
    <row r="39" spans="1:10" ht="23.25" customHeight="1" x14ac:dyDescent="0.5">
      <c r="A39" s="320"/>
      <c r="B39" s="320"/>
      <c r="C39" s="320"/>
      <c r="D39" s="320"/>
      <c r="E39" s="320"/>
      <c r="F39" s="320" t="s">
        <v>0</v>
      </c>
      <c r="G39" s="5"/>
      <c r="H39" s="120" t="s">
        <v>13</v>
      </c>
      <c r="I39" s="122"/>
      <c r="J39" s="120" t="s">
        <v>14</v>
      </c>
    </row>
    <row r="40" spans="1:10" ht="23.25" customHeight="1" thickBot="1" x14ac:dyDescent="0.55000000000000004">
      <c r="A40" s="322" t="s">
        <v>265</v>
      </c>
      <c r="B40" s="320"/>
      <c r="C40" s="320"/>
      <c r="D40" s="320"/>
      <c r="E40" s="320"/>
      <c r="F40" s="320">
        <v>2</v>
      </c>
      <c r="G40" s="5"/>
      <c r="H40" s="126">
        <v>10083668</v>
      </c>
      <c r="I40" s="122"/>
      <c r="J40" s="126">
        <v>9708668</v>
      </c>
    </row>
    <row r="41" spans="1:10" ht="23.25" customHeight="1" thickTop="1" x14ac:dyDescent="0.5">
      <c r="A41" s="320" t="s">
        <v>4</v>
      </c>
      <c r="B41" s="320"/>
      <c r="C41" s="320"/>
      <c r="D41" s="320"/>
      <c r="E41" s="320"/>
      <c r="F41" s="320"/>
      <c r="G41" s="5"/>
      <c r="H41" s="120"/>
      <c r="I41" s="122"/>
      <c r="J41" s="120"/>
    </row>
    <row r="42" spans="1:10" ht="23.25" customHeight="1" x14ac:dyDescent="0.5">
      <c r="B42" s="5" t="s">
        <v>5</v>
      </c>
    </row>
    <row r="43" spans="1:10" ht="23.25" customHeight="1" x14ac:dyDescent="0.5">
      <c r="C43" s="3" t="s">
        <v>20</v>
      </c>
      <c r="F43" s="95">
        <v>15</v>
      </c>
      <c r="H43" s="123">
        <v>2070176.4</v>
      </c>
      <c r="J43" s="123">
        <v>181140.46</v>
      </c>
    </row>
    <row r="44" spans="1:10" ht="23.25" customHeight="1" x14ac:dyDescent="0.5">
      <c r="C44" s="3" t="s">
        <v>266</v>
      </c>
      <c r="F44" s="95">
        <v>16</v>
      </c>
      <c r="H44" s="123">
        <v>0</v>
      </c>
      <c r="J44" s="123">
        <v>0</v>
      </c>
    </row>
    <row r="45" spans="1:10" ht="23.25" customHeight="1" x14ac:dyDescent="0.5">
      <c r="C45" s="3" t="s">
        <v>21</v>
      </c>
      <c r="H45" s="123">
        <v>6930</v>
      </c>
      <c r="J45" s="123">
        <v>0</v>
      </c>
    </row>
    <row r="46" spans="1:10" ht="23.25" customHeight="1" x14ac:dyDescent="0.5">
      <c r="C46" s="3" t="s">
        <v>22</v>
      </c>
      <c r="F46" s="95">
        <v>17</v>
      </c>
      <c r="H46" s="123">
        <v>1083162.31</v>
      </c>
      <c r="J46" s="123">
        <v>992083.03</v>
      </c>
    </row>
    <row r="47" spans="1:10" ht="23.25" customHeight="1" x14ac:dyDescent="0.5">
      <c r="C47" s="3" t="s">
        <v>267</v>
      </c>
      <c r="F47" s="95">
        <v>18</v>
      </c>
      <c r="H47" s="123">
        <v>0</v>
      </c>
      <c r="J47" s="123">
        <v>0</v>
      </c>
    </row>
    <row r="48" spans="1:10" ht="23.25" customHeight="1" x14ac:dyDescent="0.5">
      <c r="C48" s="5" t="s">
        <v>23</v>
      </c>
      <c r="H48" s="137">
        <f>SUM(H43:H47)</f>
        <v>3160268.71</v>
      </c>
      <c r="J48" s="137">
        <f>SUM(J43:J47)</f>
        <v>1173223.49</v>
      </c>
    </row>
    <row r="49" spans="1:14" ht="23.25" customHeight="1" x14ac:dyDescent="0.5">
      <c r="B49" s="5" t="s">
        <v>268</v>
      </c>
      <c r="C49" s="5"/>
    </row>
    <row r="50" spans="1:14" ht="23.25" customHeight="1" x14ac:dyDescent="0.5">
      <c r="C50" s="3" t="s">
        <v>269</v>
      </c>
      <c r="F50" s="95">
        <v>19</v>
      </c>
      <c r="H50" s="123">
        <v>0</v>
      </c>
      <c r="J50" s="123">
        <v>0</v>
      </c>
    </row>
    <row r="51" spans="1:14" ht="23.25" customHeight="1" x14ac:dyDescent="0.5">
      <c r="C51" s="3" t="s">
        <v>270</v>
      </c>
      <c r="F51" s="95">
        <v>20</v>
      </c>
      <c r="H51" s="123">
        <v>0</v>
      </c>
      <c r="J51" s="123">
        <v>0</v>
      </c>
    </row>
    <row r="52" spans="1:14" ht="23.25" customHeight="1" x14ac:dyDescent="0.5">
      <c r="B52" s="5" t="s">
        <v>271</v>
      </c>
      <c r="C52" s="5"/>
      <c r="H52" s="123">
        <f>SUM(H50:H51)</f>
        <v>0</v>
      </c>
      <c r="J52" s="123">
        <f>SUM(J50:J51)</f>
        <v>0</v>
      </c>
    </row>
    <row r="53" spans="1:14" ht="23.25" customHeight="1" x14ac:dyDescent="0.5">
      <c r="A53" s="5"/>
      <c r="B53" s="5" t="s">
        <v>6</v>
      </c>
      <c r="H53" s="139">
        <f>+H48</f>
        <v>3160268.71</v>
      </c>
      <c r="I53" s="122"/>
      <c r="J53" s="139">
        <f>+J48</f>
        <v>1173223.49</v>
      </c>
    </row>
    <row r="54" spans="1:14" ht="23.25" customHeight="1" x14ac:dyDescent="0.5">
      <c r="A54" s="5"/>
      <c r="B54" s="5"/>
      <c r="H54" s="120"/>
      <c r="I54" s="122"/>
      <c r="J54" s="120"/>
    </row>
    <row r="55" spans="1:14" ht="23.25" customHeight="1" x14ac:dyDescent="0.5">
      <c r="A55" s="5" t="s">
        <v>7</v>
      </c>
    </row>
    <row r="56" spans="1:14" ht="23.25" customHeight="1" x14ac:dyDescent="0.5">
      <c r="C56" s="3" t="s">
        <v>7</v>
      </c>
      <c r="F56" s="95">
        <v>21</v>
      </c>
      <c r="H56" s="123">
        <v>37026449.399999999</v>
      </c>
      <c r="J56" s="123">
        <v>33044741.600000001</v>
      </c>
    </row>
    <row r="57" spans="1:14" ht="23.25" customHeight="1" x14ac:dyDescent="0.5">
      <c r="C57" s="3" t="s">
        <v>8</v>
      </c>
      <c r="F57" s="95">
        <v>22</v>
      </c>
      <c r="H57" s="123">
        <v>18668875.77</v>
      </c>
      <c r="J57" s="123">
        <v>17344039.829999998</v>
      </c>
    </row>
    <row r="58" spans="1:14" ht="23.25" customHeight="1" x14ac:dyDescent="0.5">
      <c r="C58" s="3" t="s">
        <v>9</v>
      </c>
      <c r="H58" s="125">
        <f>SUM(H56:H57)</f>
        <v>55695325.170000002</v>
      </c>
      <c r="J58" s="125">
        <f>SUM(J56:J57)</f>
        <v>50388781.43</v>
      </c>
    </row>
    <row r="59" spans="1:14" ht="23.25" customHeight="1" thickBot="1" x14ac:dyDescent="0.55000000000000004">
      <c r="A59" s="3" t="s">
        <v>10</v>
      </c>
      <c r="H59" s="126">
        <f>+H53+H58</f>
        <v>58855593.880000003</v>
      </c>
      <c r="I59" s="122"/>
      <c r="J59" s="126">
        <f>+J58+J48</f>
        <v>51562004.920000002</v>
      </c>
    </row>
    <row r="60" spans="1:14" ht="23.25" customHeight="1" thickTop="1" x14ac:dyDescent="0.5"/>
    <row r="61" spans="1:14" ht="23.25" customHeight="1" x14ac:dyDescent="0.5">
      <c r="A61" s="5"/>
      <c r="H61" s="120"/>
      <c r="I61" s="122"/>
      <c r="J61" s="120"/>
    </row>
    <row r="62" spans="1:14" ht="23.25" customHeight="1" x14ac:dyDescent="0.5">
      <c r="A62" s="5"/>
      <c r="H62" s="120"/>
      <c r="I62" s="122"/>
      <c r="J62" s="120"/>
    </row>
    <row r="63" spans="1:14" ht="23.25" customHeight="1" x14ac:dyDescent="0.5">
      <c r="A63" s="5"/>
      <c r="H63" s="120"/>
      <c r="I63" s="122"/>
      <c r="J63" s="120"/>
      <c r="N63" s="6"/>
    </row>
    <row r="64" spans="1:14" ht="23.25" customHeight="1" x14ac:dyDescent="0.5">
      <c r="N64" s="6"/>
    </row>
    <row r="74" spans="12:13" ht="23.25" customHeight="1" x14ac:dyDescent="0.5">
      <c r="L74" s="21"/>
      <c r="M74" s="21"/>
    </row>
  </sheetData>
  <sortState ref="A1:N62">
    <sortCondition ref="A1"/>
  </sortState>
  <mergeCells count="6">
    <mergeCell ref="A36:J36"/>
    <mergeCell ref="A1:J1"/>
    <mergeCell ref="A2:J2"/>
    <mergeCell ref="A3:J3"/>
    <mergeCell ref="A34:J34"/>
    <mergeCell ref="A35:J35"/>
  </mergeCells>
  <pageMargins left="0.68" right="0.25" top="0.54" bottom="0.3" header="0.5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23" zoomScale="130" zoomScaleNormal="130" workbookViewId="0">
      <selection sqref="A1:J32"/>
    </sheetView>
  </sheetViews>
  <sheetFormatPr defaultColWidth="9" defaultRowHeight="18" x14ac:dyDescent="0.4"/>
  <cols>
    <col min="1" max="1" width="9.5" style="156" customWidth="1"/>
    <col min="2" max="2" width="9" style="156"/>
    <col min="3" max="3" width="6.5" style="156" customWidth="1"/>
    <col min="4" max="4" width="7.25" style="156" customWidth="1"/>
    <col min="5" max="6" width="8" style="156" customWidth="1"/>
    <col min="7" max="7" width="8.5" style="156" customWidth="1"/>
    <col min="8" max="10" width="8" style="156" customWidth="1"/>
    <col min="11" max="11" width="9" style="156"/>
    <col min="12" max="12" width="12" style="156" bestFit="1" customWidth="1"/>
    <col min="13" max="16384" width="9" style="156"/>
  </cols>
  <sheetData>
    <row r="1" spans="1:10" ht="17.25" customHeight="1" x14ac:dyDescent="0.4">
      <c r="A1" s="411" t="s">
        <v>42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0" ht="17.25" customHeight="1" x14ac:dyDescent="0.4">
      <c r="A2" s="411" t="s">
        <v>24</v>
      </c>
      <c r="B2" s="411"/>
      <c r="C2" s="411"/>
      <c r="D2" s="411"/>
      <c r="E2" s="411"/>
      <c r="F2" s="411"/>
      <c r="G2" s="411"/>
      <c r="H2" s="411"/>
      <c r="I2" s="411"/>
      <c r="J2" s="411"/>
    </row>
    <row r="3" spans="1:10" ht="17.25" customHeight="1" x14ac:dyDescent="0.4">
      <c r="A3" s="411" t="s">
        <v>66</v>
      </c>
      <c r="B3" s="411"/>
      <c r="C3" s="411"/>
      <c r="D3" s="411"/>
      <c r="E3" s="411"/>
      <c r="F3" s="411"/>
      <c r="G3" s="411"/>
      <c r="H3" s="411"/>
      <c r="I3" s="411"/>
      <c r="J3" s="411"/>
    </row>
    <row r="5" spans="1:10" x14ac:dyDescent="0.4">
      <c r="A5" s="157" t="s">
        <v>358</v>
      </c>
      <c r="B5" s="157" t="s">
        <v>7</v>
      </c>
      <c r="E5" s="412">
        <v>2561</v>
      </c>
      <c r="F5" s="413"/>
      <c r="G5" s="414"/>
      <c r="H5" s="412">
        <v>2560</v>
      </c>
      <c r="I5" s="413"/>
      <c r="J5" s="414"/>
    </row>
    <row r="6" spans="1:10" x14ac:dyDescent="0.4">
      <c r="A6" s="158" t="s">
        <v>113</v>
      </c>
      <c r="B6" s="159"/>
      <c r="C6" s="159"/>
      <c r="D6" s="160"/>
      <c r="E6" s="161"/>
      <c r="F6" s="162"/>
      <c r="G6" s="163">
        <v>33044741.600000001</v>
      </c>
      <c r="H6" s="164"/>
      <c r="I6" s="165"/>
      <c r="J6" s="163">
        <v>29153159.350000001</v>
      </c>
    </row>
    <row r="7" spans="1:10" x14ac:dyDescent="0.4">
      <c r="A7" s="166"/>
      <c r="B7" s="156" t="s">
        <v>114</v>
      </c>
      <c r="D7" s="167"/>
      <c r="E7" s="168">
        <v>5299343.74</v>
      </c>
      <c r="F7" s="169"/>
      <c r="G7" s="170"/>
      <c r="H7" s="168">
        <v>5143176.34</v>
      </c>
      <c r="I7" s="171"/>
      <c r="J7" s="172"/>
    </row>
    <row r="8" spans="1:10" x14ac:dyDescent="0.4">
      <c r="A8" s="166"/>
      <c r="B8" s="407" t="s">
        <v>115</v>
      </c>
      <c r="C8" s="407"/>
      <c r="D8" s="408"/>
      <c r="E8" s="173"/>
      <c r="F8" s="169"/>
      <c r="G8" s="170"/>
      <c r="H8" s="168"/>
      <c r="I8" s="171"/>
      <c r="J8" s="172"/>
    </row>
    <row r="9" spans="1:10" ht="20.25" x14ac:dyDescent="0.55000000000000004">
      <c r="A9" s="166"/>
      <c r="B9" s="156" t="s">
        <v>116</v>
      </c>
      <c r="D9" s="167"/>
      <c r="E9" s="174">
        <v>1324835.94</v>
      </c>
      <c r="F9" s="169"/>
      <c r="G9" s="170"/>
      <c r="H9" s="174">
        <v>1285794.0900000001</v>
      </c>
      <c r="I9" s="171"/>
      <c r="J9" s="172"/>
    </row>
    <row r="10" spans="1:10" x14ac:dyDescent="0.4">
      <c r="A10" s="175" t="s">
        <v>117</v>
      </c>
      <c r="B10" s="409" t="s">
        <v>118</v>
      </c>
      <c r="C10" s="409"/>
      <c r="D10" s="410"/>
      <c r="E10" s="173"/>
      <c r="F10" s="176">
        <f>+E7-E9</f>
        <v>3974507.8000000003</v>
      </c>
      <c r="G10" s="170"/>
      <c r="H10" s="168"/>
      <c r="I10" s="171">
        <f>+H7-H9</f>
        <v>3857382.25</v>
      </c>
      <c r="J10" s="172"/>
    </row>
    <row r="11" spans="1:10" x14ac:dyDescent="0.4">
      <c r="A11" s="166"/>
      <c r="B11" s="156" t="s">
        <v>8</v>
      </c>
      <c r="D11" s="167"/>
      <c r="E11" s="173"/>
      <c r="F11" s="169"/>
      <c r="G11" s="170"/>
      <c r="H11" s="168"/>
      <c r="I11" s="171"/>
      <c r="J11" s="172"/>
    </row>
    <row r="12" spans="1:10" ht="20.25" x14ac:dyDescent="0.55000000000000004">
      <c r="A12" s="166"/>
      <c r="B12" s="156" t="s">
        <v>20</v>
      </c>
      <c r="D12" s="167"/>
      <c r="E12" s="173"/>
      <c r="F12" s="171">
        <v>0</v>
      </c>
      <c r="G12" s="170"/>
      <c r="H12" s="168"/>
      <c r="I12" s="177">
        <v>34200</v>
      </c>
      <c r="J12" s="178">
        <f>SUM(I10:I13)</f>
        <v>3891582.25</v>
      </c>
    </row>
    <row r="13" spans="1:10" ht="20.25" x14ac:dyDescent="0.55000000000000004">
      <c r="A13" s="166"/>
      <c r="B13" s="156" t="s">
        <v>119</v>
      </c>
      <c r="D13" s="167"/>
      <c r="E13" s="173"/>
      <c r="F13" s="177">
        <v>7200</v>
      </c>
      <c r="G13" s="179">
        <f>SUM(F10:F13)</f>
        <v>3981707.8000000003</v>
      </c>
      <c r="H13" s="168"/>
      <c r="I13" s="171">
        <v>0</v>
      </c>
      <c r="J13" s="172"/>
    </row>
    <row r="14" spans="1:10" x14ac:dyDescent="0.4">
      <c r="A14" s="175" t="s">
        <v>120</v>
      </c>
      <c r="B14" s="156" t="s">
        <v>121</v>
      </c>
      <c r="D14" s="167"/>
      <c r="E14" s="173"/>
      <c r="F14" s="169"/>
      <c r="G14" s="172">
        <v>0</v>
      </c>
      <c r="H14" s="168"/>
      <c r="I14" s="171">
        <v>0</v>
      </c>
      <c r="J14" s="172"/>
    </row>
    <row r="15" spans="1:10" ht="18.75" thickBot="1" x14ac:dyDescent="0.45">
      <c r="A15" s="166" t="s">
        <v>122</v>
      </c>
      <c r="D15" s="167"/>
      <c r="E15" s="173"/>
      <c r="F15" s="169"/>
      <c r="G15" s="180">
        <f>+G6+G13</f>
        <v>37026449.399999999</v>
      </c>
      <c r="H15" s="181"/>
      <c r="I15" s="182"/>
      <c r="J15" s="183">
        <f>+J6+J12</f>
        <v>33044741.600000001</v>
      </c>
    </row>
    <row r="16" spans="1:10" ht="18.75" thickTop="1" x14ac:dyDescent="0.4">
      <c r="A16" s="184"/>
      <c r="B16" s="185"/>
      <c r="C16" s="185"/>
      <c r="D16" s="186"/>
      <c r="E16" s="184"/>
      <c r="F16" s="185"/>
      <c r="G16" s="186"/>
      <c r="H16" s="184"/>
      <c r="I16" s="185"/>
      <c r="J16" s="186"/>
    </row>
    <row r="18" spans="1:12" x14ac:dyDescent="0.4">
      <c r="A18" s="156" t="s">
        <v>123</v>
      </c>
      <c r="G18" s="187">
        <v>2561</v>
      </c>
      <c r="H18" s="187"/>
      <c r="I18" s="187">
        <v>2560</v>
      </c>
    </row>
    <row r="19" spans="1:12" x14ac:dyDescent="0.4">
      <c r="B19" s="156" t="s">
        <v>124</v>
      </c>
      <c r="G19" s="171">
        <v>0</v>
      </c>
      <c r="H19" s="171"/>
      <c r="I19" s="171">
        <v>0</v>
      </c>
    </row>
    <row r="20" spans="1:12" x14ac:dyDescent="0.4">
      <c r="B20" s="156" t="s">
        <v>125</v>
      </c>
      <c r="G20" s="171">
        <v>0</v>
      </c>
      <c r="H20" s="171"/>
      <c r="I20" s="171">
        <v>0</v>
      </c>
    </row>
    <row r="21" spans="1:12" x14ac:dyDescent="0.4">
      <c r="B21" s="156" t="s">
        <v>126</v>
      </c>
      <c r="G21" s="171">
        <v>12099.44</v>
      </c>
      <c r="H21" s="169"/>
      <c r="I21" s="171">
        <v>19837.73</v>
      </c>
    </row>
    <row r="22" spans="1:12" x14ac:dyDescent="0.4">
      <c r="B22" s="156" t="s">
        <v>510</v>
      </c>
      <c r="G22" s="171">
        <v>122288</v>
      </c>
      <c r="H22" s="169"/>
      <c r="I22" s="171">
        <v>122288</v>
      </c>
    </row>
    <row r="23" spans="1:12" x14ac:dyDescent="0.4">
      <c r="B23" s="156" t="s">
        <v>511</v>
      </c>
      <c r="G23" s="171">
        <v>6930</v>
      </c>
      <c r="H23" s="169"/>
      <c r="I23" s="171">
        <v>0</v>
      </c>
    </row>
    <row r="24" spans="1:12" x14ac:dyDescent="0.4">
      <c r="B24" s="156" t="s">
        <v>512</v>
      </c>
      <c r="G24" s="188">
        <v>0</v>
      </c>
      <c r="H24" s="189"/>
      <c r="I24" s="189">
        <v>0</v>
      </c>
    </row>
    <row r="25" spans="1:12" x14ac:dyDescent="0.4">
      <c r="B25" s="156" t="s">
        <v>513</v>
      </c>
      <c r="G25" s="171">
        <v>0</v>
      </c>
      <c r="H25" s="171"/>
      <c r="I25" s="171">
        <v>0</v>
      </c>
    </row>
    <row r="26" spans="1:12" x14ac:dyDescent="0.4">
      <c r="B26" s="409" t="s">
        <v>127</v>
      </c>
      <c r="C26" s="409"/>
      <c r="D26" s="409"/>
      <c r="E26" s="409"/>
      <c r="F26" s="409"/>
      <c r="G26" s="169"/>
      <c r="H26" s="169"/>
      <c r="I26" s="169"/>
    </row>
    <row r="27" spans="1:12" x14ac:dyDescent="0.4">
      <c r="B27" s="156" t="s">
        <v>514</v>
      </c>
      <c r="G27" s="176">
        <f>+G15-G21-G22-G23</f>
        <v>36885131.960000001</v>
      </c>
      <c r="H27" s="169"/>
      <c r="I27" s="176">
        <f>+J15-I21-I22</f>
        <v>32902615.870000001</v>
      </c>
      <c r="L27" s="191"/>
    </row>
    <row r="28" spans="1:12" ht="18.75" thickBot="1" x14ac:dyDescent="0.45">
      <c r="G28" s="190">
        <f>SUM(G19:G27)</f>
        <v>37026449.399999999</v>
      </c>
      <c r="H28" s="169"/>
      <c r="I28" s="190">
        <f>SUM(I19:I27)</f>
        <v>33044741.600000001</v>
      </c>
      <c r="L28" s="191"/>
    </row>
    <row r="29" spans="1:12" ht="18.75" thickTop="1" x14ac:dyDescent="0.4"/>
    <row r="30" spans="1:12" x14ac:dyDescent="0.4">
      <c r="G30" s="187">
        <v>2561</v>
      </c>
      <c r="H30" s="187"/>
      <c r="I30" s="187">
        <v>2560</v>
      </c>
    </row>
    <row r="31" spans="1:12" x14ac:dyDescent="0.4">
      <c r="B31" s="407" t="s">
        <v>128</v>
      </c>
      <c r="C31" s="407"/>
      <c r="D31" s="407"/>
      <c r="E31" s="407"/>
      <c r="F31" s="407"/>
      <c r="G31" s="192">
        <v>0</v>
      </c>
      <c r="H31" s="192"/>
      <c r="I31" s="192">
        <v>0</v>
      </c>
    </row>
    <row r="32" spans="1:12" x14ac:dyDescent="0.4">
      <c r="B32" s="155" t="s">
        <v>359</v>
      </c>
    </row>
  </sheetData>
  <mergeCells count="9">
    <mergeCell ref="B31:F31"/>
    <mergeCell ref="B8:D8"/>
    <mergeCell ref="B10:D10"/>
    <mergeCell ref="B26:F26"/>
    <mergeCell ref="A1:J1"/>
    <mergeCell ref="A2:J2"/>
    <mergeCell ref="A3:J3"/>
    <mergeCell ref="E5:G5"/>
    <mergeCell ref="H5:J5"/>
  </mergeCells>
  <pageMargins left="0.7" right="0.7" top="0.32" bottom="0.23" header="0.3" footer="0.2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39" workbookViewId="0">
      <selection activeCell="A39" sqref="A39:XFD58"/>
    </sheetView>
  </sheetViews>
  <sheetFormatPr defaultRowHeight="21" x14ac:dyDescent="0.2"/>
  <cols>
    <col min="1" max="1" width="42.25" style="262" customWidth="1"/>
    <col min="2" max="2" width="19.25" style="263" customWidth="1"/>
    <col min="3" max="3" width="20.625" style="262" customWidth="1"/>
    <col min="4" max="256" width="9" style="262"/>
    <col min="257" max="257" width="42.25" style="262" customWidth="1"/>
    <col min="258" max="259" width="20.625" style="262" customWidth="1"/>
    <col min="260" max="512" width="9" style="262"/>
    <col min="513" max="513" width="42.25" style="262" customWidth="1"/>
    <col min="514" max="515" width="20.625" style="262" customWidth="1"/>
    <col min="516" max="768" width="9" style="262"/>
    <col min="769" max="769" width="42.25" style="262" customWidth="1"/>
    <col min="770" max="771" width="20.625" style="262" customWidth="1"/>
    <col min="772" max="1024" width="9" style="262"/>
    <col min="1025" max="1025" width="42.25" style="262" customWidth="1"/>
    <col min="1026" max="1027" width="20.625" style="262" customWidth="1"/>
    <col min="1028" max="1280" width="9" style="262"/>
    <col min="1281" max="1281" width="42.25" style="262" customWidth="1"/>
    <col min="1282" max="1283" width="20.625" style="262" customWidth="1"/>
    <col min="1284" max="1536" width="9" style="262"/>
    <col min="1537" max="1537" width="42.25" style="262" customWidth="1"/>
    <col min="1538" max="1539" width="20.625" style="262" customWidth="1"/>
    <col min="1540" max="1792" width="9" style="262"/>
    <col min="1793" max="1793" width="42.25" style="262" customWidth="1"/>
    <col min="1794" max="1795" width="20.625" style="262" customWidth="1"/>
    <col min="1796" max="2048" width="9" style="262"/>
    <col min="2049" max="2049" width="42.25" style="262" customWidth="1"/>
    <col min="2050" max="2051" width="20.625" style="262" customWidth="1"/>
    <col min="2052" max="2304" width="9" style="262"/>
    <col min="2305" max="2305" width="42.25" style="262" customWidth="1"/>
    <col min="2306" max="2307" width="20.625" style="262" customWidth="1"/>
    <col min="2308" max="2560" width="9" style="262"/>
    <col min="2561" max="2561" width="42.25" style="262" customWidth="1"/>
    <col min="2562" max="2563" width="20.625" style="262" customWidth="1"/>
    <col min="2564" max="2816" width="9" style="262"/>
    <col min="2817" max="2817" width="42.25" style="262" customWidth="1"/>
    <col min="2818" max="2819" width="20.625" style="262" customWidth="1"/>
    <col min="2820" max="3072" width="9" style="262"/>
    <col min="3073" max="3073" width="42.25" style="262" customWidth="1"/>
    <col min="3074" max="3075" width="20.625" style="262" customWidth="1"/>
    <col min="3076" max="3328" width="9" style="262"/>
    <col min="3329" max="3329" width="42.25" style="262" customWidth="1"/>
    <col min="3330" max="3331" width="20.625" style="262" customWidth="1"/>
    <col min="3332" max="3584" width="9" style="262"/>
    <col min="3585" max="3585" width="42.25" style="262" customWidth="1"/>
    <col min="3586" max="3587" width="20.625" style="262" customWidth="1"/>
    <col min="3588" max="3840" width="9" style="262"/>
    <col min="3841" max="3841" width="42.25" style="262" customWidth="1"/>
    <col min="3842" max="3843" width="20.625" style="262" customWidth="1"/>
    <col min="3844" max="4096" width="9" style="262"/>
    <col min="4097" max="4097" width="42.25" style="262" customWidth="1"/>
    <col min="4098" max="4099" width="20.625" style="262" customWidth="1"/>
    <col min="4100" max="4352" width="9" style="262"/>
    <col min="4353" max="4353" width="42.25" style="262" customWidth="1"/>
    <col min="4354" max="4355" width="20.625" style="262" customWidth="1"/>
    <col min="4356" max="4608" width="9" style="262"/>
    <col min="4609" max="4609" width="42.25" style="262" customWidth="1"/>
    <col min="4610" max="4611" width="20.625" style="262" customWidth="1"/>
    <col min="4612" max="4864" width="9" style="262"/>
    <col min="4865" max="4865" width="42.25" style="262" customWidth="1"/>
    <col min="4866" max="4867" width="20.625" style="262" customWidth="1"/>
    <col min="4868" max="5120" width="9" style="262"/>
    <col min="5121" max="5121" width="42.25" style="262" customWidth="1"/>
    <col min="5122" max="5123" width="20.625" style="262" customWidth="1"/>
    <col min="5124" max="5376" width="9" style="262"/>
    <col min="5377" max="5377" width="42.25" style="262" customWidth="1"/>
    <col min="5378" max="5379" width="20.625" style="262" customWidth="1"/>
    <col min="5380" max="5632" width="9" style="262"/>
    <col min="5633" max="5633" width="42.25" style="262" customWidth="1"/>
    <col min="5634" max="5635" width="20.625" style="262" customWidth="1"/>
    <col min="5636" max="5888" width="9" style="262"/>
    <col min="5889" max="5889" width="42.25" style="262" customWidth="1"/>
    <col min="5890" max="5891" width="20.625" style="262" customWidth="1"/>
    <col min="5892" max="6144" width="9" style="262"/>
    <col min="6145" max="6145" width="42.25" style="262" customWidth="1"/>
    <col min="6146" max="6147" width="20.625" style="262" customWidth="1"/>
    <col min="6148" max="6400" width="9" style="262"/>
    <col min="6401" max="6401" width="42.25" style="262" customWidth="1"/>
    <col min="6402" max="6403" width="20.625" style="262" customWidth="1"/>
    <col min="6404" max="6656" width="9" style="262"/>
    <col min="6657" max="6657" width="42.25" style="262" customWidth="1"/>
    <col min="6658" max="6659" width="20.625" style="262" customWidth="1"/>
    <col min="6660" max="6912" width="9" style="262"/>
    <col min="6913" max="6913" width="42.25" style="262" customWidth="1"/>
    <col min="6914" max="6915" width="20.625" style="262" customWidth="1"/>
    <col min="6916" max="7168" width="9" style="262"/>
    <col min="7169" max="7169" width="42.25" style="262" customWidth="1"/>
    <col min="7170" max="7171" width="20.625" style="262" customWidth="1"/>
    <col min="7172" max="7424" width="9" style="262"/>
    <col min="7425" max="7425" width="42.25" style="262" customWidth="1"/>
    <col min="7426" max="7427" width="20.625" style="262" customWidth="1"/>
    <col min="7428" max="7680" width="9" style="262"/>
    <col min="7681" max="7681" width="42.25" style="262" customWidth="1"/>
    <col min="7682" max="7683" width="20.625" style="262" customWidth="1"/>
    <col min="7684" max="7936" width="9" style="262"/>
    <col min="7937" max="7937" width="42.25" style="262" customWidth="1"/>
    <col min="7938" max="7939" width="20.625" style="262" customWidth="1"/>
    <col min="7940" max="8192" width="9" style="262"/>
    <col min="8193" max="8193" width="42.25" style="262" customWidth="1"/>
    <col min="8194" max="8195" width="20.625" style="262" customWidth="1"/>
    <col min="8196" max="8448" width="9" style="262"/>
    <col min="8449" max="8449" width="42.25" style="262" customWidth="1"/>
    <col min="8450" max="8451" width="20.625" style="262" customWidth="1"/>
    <col min="8452" max="8704" width="9" style="262"/>
    <col min="8705" max="8705" width="42.25" style="262" customWidth="1"/>
    <col min="8706" max="8707" width="20.625" style="262" customWidth="1"/>
    <col min="8708" max="8960" width="9" style="262"/>
    <col min="8961" max="8961" width="42.25" style="262" customWidth="1"/>
    <col min="8962" max="8963" width="20.625" style="262" customWidth="1"/>
    <col min="8964" max="9216" width="9" style="262"/>
    <col min="9217" max="9217" width="42.25" style="262" customWidth="1"/>
    <col min="9218" max="9219" width="20.625" style="262" customWidth="1"/>
    <col min="9220" max="9472" width="9" style="262"/>
    <col min="9473" max="9473" width="42.25" style="262" customWidth="1"/>
    <col min="9474" max="9475" width="20.625" style="262" customWidth="1"/>
    <col min="9476" max="9728" width="9" style="262"/>
    <col min="9729" max="9729" width="42.25" style="262" customWidth="1"/>
    <col min="9730" max="9731" width="20.625" style="262" customWidth="1"/>
    <col min="9732" max="9984" width="9" style="262"/>
    <col min="9985" max="9985" width="42.25" style="262" customWidth="1"/>
    <col min="9986" max="9987" width="20.625" style="262" customWidth="1"/>
    <col min="9988" max="10240" width="9" style="262"/>
    <col min="10241" max="10241" width="42.25" style="262" customWidth="1"/>
    <col min="10242" max="10243" width="20.625" style="262" customWidth="1"/>
    <col min="10244" max="10496" width="9" style="262"/>
    <col min="10497" max="10497" width="42.25" style="262" customWidth="1"/>
    <col min="10498" max="10499" width="20.625" style="262" customWidth="1"/>
    <col min="10500" max="10752" width="9" style="262"/>
    <col min="10753" max="10753" width="42.25" style="262" customWidth="1"/>
    <col min="10754" max="10755" width="20.625" style="262" customWidth="1"/>
    <col min="10756" max="11008" width="9" style="262"/>
    <col min="11009" max="11009" width="42.25" style="262" customWidth="1"/>
    <col min="11010" max="11011" width="20.625" style="262" customWidth="1"/>
    <col min="11012" max="11264" width="9" style="262"/>
    <col min="11265" max="11265" width="42.25" style="262" customWidth="1"/>
    <col min="11266" max="11267" width="20.625" style="262" customWidth="1"/>
    <col min="11268" max="11520" width="9" style="262"/>
    <col min="11521" max="11521" width="42.25" style="262" customWidth="1"/>
    <col min="11522" max="11523" width="20.625" style="262" customWidth="1"/>
    <col min="11524" max="11776" width="9" style="262"/>
    <col min="11777" max="11777" width="42.25" style="262" customWidth="1"/>
    <col min="11778" max="11779" width="20.625" style="262" customWidth="1"/>
    <col min="11780" max="12032" width="9" style="262"/>
    <col min="12033" max="12033" width="42.25" style="262" customWidth="1"/>
    <col min="12034" max="12035" width="20.625" style="262" customWidth="1"/>
    <col min="12036" max="12288" width="9" style="262"/>
    <col min="12289" max="12289" width="42.25" style="262" customWidth="1"/>
    <col min="12290" max="12291" width="20.625" style="262" customWidth="1"/>
    <col min="12292" max="12544" width="9" style="262"/>
    <col min="12545" max="12545" width="42.25" style="262" customWidth="1"/>
    <col min="12546" max="12547" width="20.625" style="262" customWidth="1"/>
    <col min="12548" max="12800" width="9" style="262"/>
    <col min="12801" max="12801" width="42.25" style="262" customWidth="1"/>
    <col min="12802" max="12803" width="20.625" style="262" customWidth="1"/>
    <col min="12804" max="13056" width="9" style="262"/>
    <col min="13057" max="13057" width="42.25" style="262" customWidth="1"/>
    <col min="13058" max="13059" width="20.625" style="262" customWidth="1"/>
    <col min="13060" max="13312" width="9" style="262"/>
    <col min="13313" max="13313" width="42.25" style="262" customWidth="1"/>
    <col min="13314" max="13315" width="20.625" style="262" customWidth="1"/>
    <col min="13316" max="13568" width="9" style="262"/>
    <col min="13569" max="13569" width="42.25" style="262" customWidth="1"/>
    <col min="13570" max="13571" width="20.625" style="262" customWidth="1"/>
    <col min="13572" max="13824" width="9" style="262"/>
    <col min="13825" max="13825" width="42.25" style="262" customWidth="1"/>
    <col min="13826" max="13827" width="20.625" style="262" customWidth="1"/>
    <col min="13828" max="14080" width="9" style="262"/>
    <col min="14081" max="14081" width="42.25" style="262" customWidth="1"/>
    <col min="14082" max="14083" width="20.625" style="262" customWidth="1"/>
    <col min="14084" max="14336" width="9" style="262"/>
    <col min="14337" max="14337" width="42.25" style="262" customWidth="1"/>
    <col min="14338" max="14339" width="20.625" style="262" customWidth="1"/>
    <col min="14340" max="14592" width="9" style="262"/>
    <col min="14593" max="14593" width="42.25" style="262" customWidth="1"/>
    <col min="14594" max="14595" width="20.625" style="262" customWidth="1"/>
    <col min="14596" max="14848" width="9" style="262"/>
    <col min="14849" max="14849" width="42.25" style="262" customWidth="1"/>
    <col min="14850" max="14851" width="20.625" style="262" customWidth="1"/>
    <col min="14852" max="15104" width="9" style="262"/>
    <col min="15105" max="15105" width="42.25" style="262" customWidth="1"/>
    <col min="15106" max="15107" width="20.625" style="262" customWidth="1"/>
    <col min="15108" max="15360" width="9" style="262"/>
    <col min="15361" max="15361" width="42.25" style="262" customWidth="1"/>
    <col min="15362" max="15363" width="20.625" style="262" customWidth="1"/>
    <col min="15364" max="15616" width="9" style="262"/>
    <col min="15617" max="15617" width="42.25" style="262" customWidth="1"/>
    <col min="15618" max="15619" width="20.625" style="262" customWidth="1"/>
    <col min="15620" max="15872" width="9" style="262"/>
    <col min="15873" max="15873" width="42.25" style="262" customWidth="1"/>
    <col min="15874" max="15875" width="20.625" style="262" customWidth="1"/>
    <col min="15876" max="16128" width="9" style="262"/>
    <col min="16129" max="16129" width="42.25" style="262" customWidth="1"/>
    <col min="16130" max="16131" width="20.625" style="262" customWidth="1"/>
    <col min="16132" max="16384" width="9" style="262"/>
  </cols>
  <sheetData>
    <row r="1" spans="1:3" x14ac:dyDescent="0.2">
      <c r="A1" s="415" t="s">
        <v>42</v>
      </c>
      <c r="B1" s="415"/>
      <c r="C1" s="415"/>
    </row>
    <row r="2" spans="1:3" x14ac:dyDescent="0.2">
      <c r="A2" s="415" t="s">
        <v>368</v>
      </c>
      <c r="B2" s="415"/>
      <c r="C2" s="415"/>
    </row>
    <row r="3" spans="1:3" x14ac:dyDescent="0.2">
      <c r="A3" s="415" t="s">
        <v>389</v>
      </c>
      <c r="B3" s="415"/>
      <c r="C3" s="415"/>
    </row>
    <row r="4" spans="1:3" ht="16.5" customHeight="1" x14ac:dyDescent="0.2"/>
    <row r="5" spans="1:3" ht="28.5" customHeight="1" x14ac:dyDescent="0.2">
      <c r="A5" s="416" t="s">
        <v>70</v>
      </c>
      <c r="B5" s="416" t="s">
        <v>390</v>
      </c>
      <c r="C5" s="416"/>
    </row>
    <row r="6" spans="1:3" x14ac:dyDescent="0.2">
      <c r="A6" s="416"/>
      <c r="B6" s="264" t="s">
        <v>369</v>
      </c>
      <c r="C6" s="265" t="s">
        <v>370</v>
      </c>
    </row>
    <row r="7" spans="1:3" x14ac:dyDescent="0.2">
      <c r="A7" s="266" t="s">
        <v>11</v>
      </c>
      <c r="B7" s="264">
        <v>10083668</v>
      </c>
      <c r="C7" s="267">
        <f>+B7/B23*100</f>
        <v>14.626887095995118</v>
      </c>
    </row>
    <row r="8" spans="1:3" x14ac:dyDescent="0.2">
      <c r="A8" s="265" t="s">
        <v>1</v>
      </c>
      <c r="B8" s="268"/>
      <c r="C8" s="269">
        <f>+B8/B24*100</f>
        <v>0</v>
      </c>
    </row>
    <row r="9" spans="1:3" x14ac:dyDescent="0.2">
      <c r="A9" s="270" t="s">
        <v>371</v>
      </c>
      <c r="B9" s="268">
        <v>58714276.439999998</v>
      </c>
      <c r="C9" s="269">
        <f>+B9/B23*100</f>
        <v>85.168124576386901</v>
      </c>
    </row>
    <row r="10" spans="1:3" x14ac:dyDescent="0.2">
      <c r="A10" s="270" t="s">
        <v>372</v>
      </c>
      <c r="B10" s="268">
        <v>0</v>
      </c>
      <c r="C10" s="269">
        <f>+B10/B24*100</f>
        <v>0</v>
      </c>
    </row>
    <row r="11" spans="1:3" x14ac:dyDescent="0.2">
      <c r="A11" s="270" t="s">
        <v>373</v>
      </c>
      <c r="B11" s="268">
        <v>0</v>
      </c>
      <c r="C11" s="269">
        <f>+B11/B27*100</f>
        <v>0</v>
      </c>
    </row>
    <row r="12" spans="1:3" x14ac:dyDescent="0.2">
      <c r="A12" s="270" t="s">
        <v>374</v>
      </c>
      <c r="B12" s="268">
        <v>0</v>
      </c>
      <c r="C12" s="269">
        <f>+B12/B23*100</f>
        <v>0</v>
      </c>
    </row>
    <row r="13" spans="1:3" x14ac:dyDescent="0.2">
      <c r="A13" s="270" t="s">
        <v>375</v>
      </c>
      <c r="B13" s="268">
        <v>0</v>
      </c>
      <c r="C13" s="269">
        <f>+B13/B23*100</f>
        <v>0</v>
      </c>
    </row>
    <row r="14" spans="1:3" x14ac:dyDescent="0.2">
      <c r="A14" s="270" t="s">
        <v>376</v>
      </c>
      <c r="B14" s="268">
        <v>12099.44</v>
      </c>
      <c r="C14" s="269">
        <f>+B14/B24*100</f>
        <v>0.11999046378758206</v>
      </c>
    </row>
    <row r="15" spans="1:3" x14ac:dyDescent="0.2">
      <c r="A15" s="270" t="s">
        <v>377</v>
      </c>
      <c r="B15" s="268">
        <v>0</v>
      </c>
      <c r="C15" s="268">
        <v>0</v>
      </c>
    </row>
    <row r="16" spans="1:3" x14ac:dyDescent="0.2">
      <c r="A16" s="270" t="s">
        <v>378</v>
      </c>
      <c r="B16" s="268">
        <v>6930</v>
      </c>
      <c r="C16" s="269">
        <f>+B16/B23*100</f>
        <v>1.0052326948412637E-2</v>
      </c>
    </row>
    <row r="17" spans="1:3" x14ac:dyDescent="0.2">
      <c r="A17" s="270" t="s">
        <v>257</v>
      </c>
      <c r="B17" s="268">
        <v>0</v>
      </c>
      <c r="C17" s="269">
        <f>+B17/B23*100</f>
        <v>0</v>
      </c>
    </row>
    <row r="18" spans="1:3" x14ac:dyDescent="0.2">
      <c r="A18" s="270" t="s">
        <v>18</v>
      </c>
      <c r="B18" s="268">
        <v>122288</v>
      </c>
      <c r="C18" s="269">
        <f>+B18/B24*100</f>
        <v>1.2127333030004559</v>
      </c>
    </row>
    <row r="19" spans="1:3" x14ac:dyDescent="0.2">
      <c r="A19" s="270" t="s">
        <v>379</v>
      </c>
      <c r="B19" s="268">
        <v>0</v>
      </c>
      <c r="C19" s="269">
        <f>+B19/B34*100</f>
        <v>0</v>
      </c>
    </row>
    <row r="20" spans="1:3" x14ac:dyDescent="0.2">
      <c r="A20" s="270" t="s">
        <v>380</v>
      </c>
      <c r="B20" s="268">
        <v>0</v>
      </c>
      <c r="C20" s="269">
        <f>+B20/B35*100</f>
        <v>0</v>
      </c>
    </row>
    <row r="21" spans="1:3" x14ac:dyDescent="0.2">
      <c r="A21" s="270" t="s">
        <v>381</v>
      </c>
      <c r="B21" s="268">
        <v>0</v>
      </c>
      <c r="C21" s="269">
        <f>+B21/B36*100</f>
        <v>0</v>
      </c>
    </row>
    <row r="22" spans="1:3" x14ac:dyDescent="0.2">
      <c r="A22" s="265" t="s">
        <v>3</v>
      </c>
      <c r="B22" s="264">
        <f>SUM(B9:B21)</f>
        <v>58855593.879999995</v>
      </c>
      <c r="C22" s="267">
        <f>+B22/B23*100</f>
        <v>85.373112904004884</v>
      </c>
    </row>
    <row r="23" spans="1:3" x14ac:dyDescent="0.2">
      <c r="A23" s="265" t="s">
        <v>382</v>
      </c>
      <c r="B23" s="271">
        <f>+B22+B7</f>
        <v>68939261.879999995</v>
      </c>
      <c r="C23" s="267">
        <v>100</v>
      </c>
    </row>
    <row r="24" spans="1:3" x14ac:dyDescent="0.2">
      <c r="A24" s="266" t="s">
        <v>265</v>
      </c>
      <c r="B24" s="264">
        <f>+B7</f>
        <v>10083668</v>
      </c>
      <c r="C24" s="267">
        <f>+B24/B23*100</f>
        <v>14.626887095995118</v>
      </c>
    </row>
    <row r="25" spans="1:3" x14ac:dyDescent="0.2">
      <c r="A25" s="265" t="s">
        <v>383</v>
      </c>
      <c r="B25" s="268"/>
      <c r="C25" s="272"/>
    </row>
    <row r="26" spans="1:3" x14ac:dyDescent="0.2">
      <c r="A26" s="270" t="s">
        <v>384</v>
      </c>
      <c r="B26" s="268">
        <v>0</v>
      </c>
      <c r="C26" s="268">
        <f>+B26/B38*100</f>
        <v>0</v>
      </c>
    </row>
    <row r="27" spans="1:3" x14ac:dyDescent="0.2">
      <c r="A27" s="270" t="s">
        <v>22</v>
      </c>
      <c r="B27" s="268">
        <v>1083162.31</v>
      </c>
      <c r="C27" s="268">
        <f>+B27/B38*100</f>
        <v>1.5711835033647741</v>
      </c>
    </row>
    <row r="28" spans="1:3" x14ac:dyDescent="0.2">
      <c r="A28" s="270" t="s">
        <v>20</v>
      </c>
      <c r="B28" s="268">
        <v>2070176.4</v>
      </c>
      <c r="C28" s="268">
        <f>+B28/B38*100</f>
        <v>3.00289899187415</v>
      </c>
    </row>
    <row r="29" spans="1:3" x14ac:dyDescent="0.2">
      <c r="A29" s="270" t="s">
        <v>21</v>
      </c>
      <c r="B29" s="268">
        <v>6930</v>
      </c>
      <c r="C29" s="268">
        <f>+B29/B38*100</f>
        <v>1.0052326948412637E-2</v>
      </c>
    </row>
    <row r="30" spans="1:3" x14ac:dyDescent="0.2">
      <c r="A30" s="270" t="s">
        <v>385</v>
      </c>
      <c r="B30" s="268">
        <v>0</v>
      </c>
      <c r="C30" s="268">
        <f>+B30/B38*100</f>
        <v>0</v>
      </c>
    </row>
    <row r="31" spans="1:3" x14ac:dyDescent="0.2">
      <c r="A31" s="270" t="s">
        <v>386</v>
      </c>
      <c r="B31" s="268">
        <v>0</v>
      </c>
      <c r="C31" s="268">
        <f>+B31/B38*100</f>
        <v>0</v>
      </c>
    </row>
    <row r="32" spans="1:3" x14ac:dyDescent="0.2">
      <c r="A32" s="270" t="s">
        <v>387</v>
      </c>
      <c r="B32" s="268">
        <v>0</v>
      </c>
      <c r="C32" s="268">
        <f>+B32/B38*100</f>
        <v>0</v>
      </c>
    </row>
    <row r="33" spans="1:3" x14ac:dyDescent="0.2">
      <c r="A33" s="265" t="s">
        <v>6</v>
      </c>
      <c r="B33" s="264">
        <f>SUM(B26:B32)</f>
        <v>3160268.71</v>
      </c>
      <c r="C33" s="264">
        <f>+B33/B38*100</f>
        <v>4.5841348221873366</v>
      </c>
    </row>
    <row r="34" spans="1:3" x14ac:dyDescent="0.2">
      <c r="A34" s="270" t="s">
        <v>7</v>
      </c>
      <c r="B34" s="268">
        <v>37026449.399999999</v>
      </c>
      <c r="C34" s="268">
        <f>+B34/B38*100</f>
        <v>53.708798716833606</v>
      </c>
    </row>
    <row r="35" spans="1:3" x14ac:dyDescent="0.2">
      <c r="A35" s="270" t="s">
        <v>8</v>
      </c>
      <c r="B35" s="268">
        <v>18668875.77</v>
      </c>
      <c r="C35" s="268">
        <f>+B35/B38*100</f>
        <v>27.080179364983941</v>
      </c>
    </row>
    <row r="36" spans="1:3" x14ac:dyDescent="0.2">
      <c r="A36" s="265" t="s">
        <v>9</v>
      </c>
      <c r="B36" s="264">
        <f>SUM(B34:B35)</f>
        <v>55695325.170000002</v>
      </c>
      <c r="C36" s="264">
        <f>+B36/B38*10</f>
        <v>8.0788978081817557</v>
      </c>
    </row>
    <row r="37" spans="1:3" x14ac:dyDescent="0.2">
      <c r="A37" s="265" t="s">
        <v>10</v>
      </c>
      <c r="B37" s="271">
        <f>+B36+B33</f>
        <v>58855593.880000003</v>
      </c>
      <c r="C37" s="264">
        <f>+B37/B38*100</f>
        <v>85.373112904004884</v>
      </c>
    </row>
    <row r="38" spans="1:3" x14ac:dyDescent="0.2">
      <c r="A38" s="266" t="s">
        <v>388</v>
      </c>
      <c r="B38" s="264">
        <f>+B37+B24</f>
        <v>68939261.879999995</v>
      </c>
      <c r="C38" s="264">
        <f>+B38/B23*100</f>
        <v>100</v>
      </c>
    </row>
    <row r="39" spans="1:3" x14ac:dyDescent="0.35">
      <c r="A39" s="273" t="s">
        <v>391</v>
      </c>
    </row>
    <row r="40" spans="1:3" x14ac:dyDescent="0.35">
      <c r="A40" s="274" t="s">
        <v>394</v>
      </c>
    </row>
    <row r="41" spans="1:3" x14ac:dyDescent="0.35">
      <c r="A41" s="274" t="s">
        <v>392</v>
      </c>
    </row>
    <row r="42" spans="1:3" x14ac:dyDescent="0.35">
      <c r="A42" s="274" t="s">
        <v>395</v>
      </c>
    </row>
    <row r="43" spans="1:3" x14ac:dyDescent="0.35">
      <c r="A43" s="274" t="s">
        <v>393</v>
      </c>
    </row>
    <row r="44" spans="1:3" x14ac:dyDescent="0.35">
      <c r="A44" s="274" t="s">
        <v>396</v>
      </c>
    </row>
    <row r="45" spans="1:3" x14ac:dyDescent="0.35">
      <c r="A45" s="274" t="s">
        <v>397</v>
      </c>
    </row>
    <row r="46" spans="1:3" x14ac:dyDescent="0.35">
      <c r="A46" s="274" t="s">
        <v>400</v>
      </c>
    </row>
    <row r="47" spans="1:3" x14ac:dyDescent="0.35">
      <c r="A47" s="274" t="s">
        <v>399</v>
      </c>
    </row>
    <row r="48" spans="1:3" x14ac:dyDescent="0.35">
      <c r="A48" s="274" t="s">
        <v>398</v>
      </c>
    </row>
    <row r="49" spans="1:1" x14ac:dyDescent="0.35">
      <c r="A49" s="274" t="s">
        <v>1</v>
      </c>
    </row>
    <row r="50" spans="1:1" x14ac:dyDescent="0.35">
      <c r="A50" s="274" t="s">
        <v>401</v>
      </c>
    </row>
    <row r="51" spans="1:1" x14ac:dyDescent="0.35">
      <c r="A51" s="274" t="s">
        <v>402</v>
      </c>
    </row>
    <row r="52" spans="1:1" x14ac:dyDescent="0.35">
      <c r="A52" s="274" t="s">
        <v>403</v>
      </c>
    </row>
    <row r="53" spans="1:1" x14ac:dyDescent="0.35">
      <c r="A53" s="274" t="s">
        <v>404</v>
      </c>
    </row>
    <row r="54" spans="1:1" x14ac:dyDescent="0.35">
      <c r="A54" s="274" t="s">
        <v>405</v>
      </c>
    </row>
    <row r="55" spans="1:1" x14ac:dyDescent="0.35">
      <c r="A55" s="274" t="s">
        <v>406</v>
      </c>
    </row>
    <row r="56" spans="1:1" x14ac:dyDescent="0.35">
      <c r="A56" s="274" t="s">
        <v>407</v>
      </c>
    </row>
    <row r="57" spans="1:1" x14ac:dyDescent="0.35">
      <c r="A57" s="274" t="s">
        <v>408</v>
      </c>
    </row>
    <row r="58" spans="1:1" x14ac:dyDescent="0.35">
      <c r="A58" s="274" t="s">
        <v>409</v>
      </c>
    </row>
  </sheetData>
  <mergeCells count="5">
    <mergeCell ref="A1:C1"/>
    <mergeCell ref="A2:C2"/>
    <mergeCell ref="A3:C3"/>
    <mergeCell ref="A5:A6"/>
    <mergeCell ref="B5:C5"/>
  </mergeCells>
  <pageMargins left="0.7" right="0.7" top="0.17" bottom="0.17" header="0.17" footer="0.17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1"/>
  <sheetViews>
    <sheetView topLeftCell="A19" workbookViewId="0">
      <selection sqref="A1:E34"/>
    </sheetView>
  </sheetViews>
  <sheetFormatPr defaultRowHeight="14.25" x14ac:dyDescent="0.2"/>
  <cols>
    <col min="1" max="1" width="36" style="287" customWidth="1"/>
    <col min="2" max="2" width="14.875" style="288" customWidth="1"/>
    <col min="3" max="3" width="14.625" style="287" customWidth="1"/>
    <col min="4" max="4" width="12.875" style="287" customWidth="1"/>
    <col min="5" max="5" width="9.5" style="287" customWidth="1"/>
    <col min="6" max="6" width="12.25" style="287" bestFit="1" customWidth="1"/>
    <col min="7" max="16384" width="9" style="287"/>
  </cols>
  <sheetData>
    <row r="1" spans="1:5" s="274" customFormat="1" ht="21" x14ac:dyDescent="0.35">
      <c r="A1" s="417" t="s">
        <v>42</v>
      </c>
      <c r="B1" s="417"/>
      <c r="C1" s="417"/>
      <c r="D1" s="417"/>
      <c r="E1" s="417"/>
    </row>
    <row r="2" spans="1:5" s="274" customFormat="1" ht="21" x14ac:dyDescent="0.35">
      <c r="A2" s="417" t="s">
        <v>156</v>
      </c>
      <c r="B2" s="417"/>
      <c r="C2" s="417"/>
      <c r="D2" s="417"/>
      <c r="E2" s="417"/>
    </row>
    <row r="3" spans="1:5" s="274" customFormat="1" ht="21" x14ac:dyDescent="0.35">
      <c r="A3" s="417" t="s">
        <v>428</v>
      </c>
      <c r="B3" s="417"/>
      <c r="C3" s="417"/>
      <c r="D3" s="417"/>
      <c r="E3" s="417"/>
    </row>
    <row r="4" spans="1:5" s="274" customFormat="1" ht="21" x14ac:dyDescent="0.35">
      <c r="A4" s="273"/>
      <c r="B4" s="275"/>
      <c r="C4" s="273"/>
    </row>
    <row r="5" spans="1:5" s="274" customFormat="1" ht="21" x14ac:dyDescent="0.35">
      <c r="A5" s="418" t="s">
        <v>70</v>
      </c>
      <c r="B5" s="419" t="s">
        <v>410</v>
      </c>
      <c r="C5" s="419"/>
      <c r="D5" s="419" t="s">
        <v>411</v>
      </c>
      <c r="E5" s="419"/>
    </row>
    <row r="6" spans="1:5" s="274" customFormat="1" ht="21" x14ac:dyDescent="0.35">
      <c r="A6" s="418"/>
      <c r="B6" s="276" t="s">
        <v>429</v>
      </c>
      <c r="C6" s="277" t="s">
        <v>430</v>
      </c>
      <c r="D6" s="278" t="s">
        <v>369</v>
      </c>
      <c r="E6" s="278" t="s">
        <v>412</v>
      </c>
    </row>
    <row r="7" spans="1:5" s="274" customFormat="1" ht="21" x14ac:dyDescent="0.35">
      <c r="A7" s="278" t="s">
        <v>163</v>
      </c>
      <c r="B7" s="279"/>
      <c r="C7" s="280"/>
      <c r="D7" s="281"/>
      <c r="E7" s="281"/>
    </row>
    <row r="8" spans="1:5" s="274" customFormat="1" ht="21" x14ac:dyDescent="0.35">
      <c r="A8" s="281" t="s">
        <v>413</v>
      </c>
      <c r="B8" s="282">
        <v>8334987.3399999999</v>
      </c>
      <c r="C8" s="282">
        <v>8423988.4499999993</v>
      </c>
      <c r="D8" s="283">
        <f>SUM(B8-C8)</f>
        <v>-89001.109999999404</v>
      </c>
      <c r="E8" s="282">
        <f>D8/C8*100</f>
        <v>-1.0565198483860625</v>
      </c>
    </row>
    <row r="9" spans="1:5" s="274" customFormat="1" ht="21" x14ac:dyDescent="0.35">
      <c r="A9" s="277" t="s">
        <v>414</v>
      </c>
      <c r="B9" s="279">
        <f>SUM(B8)</f>
        <v>8334987.3399999999</v>
      </c>
      <c r="C9" s="279">
        <f>SUM(C8)</f>
        <v>8423988.4499999993</v>
      </c>
      <c r="D9" s="284">
        <f t="shared" ref="D9:D33" si="0">SUM(B9-C9)</f>
        <v>-89001.109999999404</v>
      </c>
      <c r="E9" s="279">
        <f t="shared" ref="E9:E33" si="1">D9/C9*100</f>
        <v>-1.0565198483860625</v>
      </c>
    </row>
    <row r="10" spans="1:5" s="274" customFormat="1" ht="21" x14ac:dyDescent="0.35">
      <c r="A10" s="281" t="s">
        <v>415</v>
      </c>
      <c r="B10" s="282">
        <v>406077.66</v>
      </c>
      <c r="C10" s="282">
        <v>261421.97</v>
      </c>
      <c r="D10" s="283">
        <f t="shared" si="0"/>
        <v>144655.68999999997</v>
      </c>
      <c r="E10" s="282">
        <f t="shared" si="1"/>
        <v>55.334174859136731</v>
      </c>
    </row>
    <row r="11" spans="1:5" s="274" customFormat="1" ht="21" x14ac:dyDescent="0.35">
      <c r="A11" s="281" t="s">
        <v>416</v>
      </c>
      <c r="B11" s="282">
        <v>11070.3</v>
      </c>
      <c r="C11" s="282">
        <v>14231.9</v>
      </c>
      <c r="D11" s="283">
        <f t="shared" si="0"/>
        <v>-3161.6000000000004</v>
      </c>
      <c r="E11" s="282">
        <f t="shared" si="1"/>
        <v>-22.214883466016488</v>
      </c>
    </row>
    <row r="12" spans="1:5" s="274" customFormat="1" ht="21" x14ac:dyDescent="0.35">
      <c r="A12" s="281" t="s">
        <v>166</v>
      </c>
      <c r="B12" s="282">
        <v>413529.33</v>
      </c>
      <c r="C12" s="282">
        <v>375570.09</v>
      </c>
      <c r="D12" s="283">
        <f t="shared" si="0"/>
        <v>37959.239999999991</v>
      </c>
      <c r="E12" s="282">
        <f t="shared" si="1"/>
        <v>10.107098784144389</v>
      </c>
    </row>
    <row r="13" spans="1:5" s="274" customFormat="1" ht="21" x14ac:dyDescent="0.35">
      <c r="A13" s="281" t="s">
        <v>234</v>
      </c>
      <c r="B13" s="282">
        <v>0</v>
      </c>
      <c r="C13" s="282">
        <v>0</v>
      </c>
      <c r="D13" s="283">
        <f t="shared" si="0"/>
        <v>0</v>
      </c>
      <c r="E13" s="282">
        <v>0</v>
      </c>
    </row>
    <row r="14" spans="1:5" s="274" customFormat="1" ht="21" x14ac:dyDescent="0.35">
      <c r="A14" s="281" t="s">
        <v>167</v>
      </c>
      <c r="B14" s="282">
        <v>29275</v>
      </c>
      <c r="C14" s="282">
        <v>25350</v>
      </c>
      <c r="D14" s="283">
        <f t="shared" si="0"/>
        <v>3925</v>
      </c>
      <c r="E14" s="282">
        <f t="shared" si="1"/>
        <v>15.483234714003945</v>
      </c>
    </row>
    <row r="15" spans="1:5" s="274" customFormat="1" ht="21" x14ac:dyDescent="0.35">
      <c r="A15" s="281" t="s">
        <v>417</v>
      </c>
      <c r="B15" s="282"/>
      <c r="C15" s="282">
        <v>0</v>
      </c>
      <c r="D15" s="283">
        <f t="shared" si="0"/>
        <v>0</v>
      </c>
      <c r="E15" s="282">
        <v>0</v>
      </c>
    </row>
    <row r="16" spans="1:5" s="274" customFormat="1" ht="21" x14ac:dyDescent="0.35">
      <c r="A16" s="281" t="s">
        <v>418</v>
      </c>
      <c r="B16" s="282">
        <v>14603249.66</v>
      </c>
      <c r="C16" s="282">
        <v>12746400.640000001</v>
      </c>
      <c r="D16" s="283">
        <f t="shared" si="0"/>
        <v>1856849.0199999996</v>
      </c>
      <c r="E16" s="282">
        <f t="shared" si="1"/>
        <v>14.56763420861687</v>
      </c>
    </row>
    <row r="17" spans="1:7" s="274" customFormat="1" ht="21" x14ac:dyDescent="0.35">
      <c r="A17" s="277" t="s">
        <v>419</v>
      </c>
      <c r="B17" s="279">
        <f>SUM(B10:B16)</f>
        <v>15463201.949999999</v>
      </c>
      <c r="C17" s="279">
        <f>SUM(C10:C16)</f>
        <v>13422974.600000001</v>
      </c>
      <c r="D17" s="284">
        <f t="shared" si="0"/>
        <v>2040227.3499999978</v>
      </c>
      <c r="E17" s="279">
        <f t="shared" si="1"/>
        <v>15.199517326062717</v>
      </c>
      <c r="F17" s="289">
        <f>+D17*100/C17</f>
        <v>15.199517326062715</v>
      </c>
    </row>
    <row r="18" spans="1:7" s="274" customFormat="1" ht="21" x14ac:dyDescent="0.35">
      <c r="A18" s="277" t="s">
        <v>420</v>
      </c>
      <c r="B18" s="279">
        <f>SUM(B8+B17)</f>
        <v>23798189.289999999</v>
      </c>
      <c r="C18" s="279">
        <f>SUM(C8+C17)</f>
        <v>21846963.050000001</v>
      </c>
      <c r="D18" s="284">
        <f t="shared" si="0"/>
        <v>1951226.2399999984</v>
      </c>
      <c r="E18" s="279">
        <f t="shared" si="1"/>
        <v>8.9313385825495697</v>
      </c>
      <c r="F18" s="289">
        <f>+B18-C18</f>
        <v>1951226.2399999984</v>
      </c>
      <c r="G18" s="289">
        <f>+F18/C18*100</f>
        <v>8.9313385825495697</v>
      </c>
    </row>
    <row r="19" spans="1:7" s="274" customFormat="1" ht="21" x14ac:dyDescent="0.35">
      <c r="A19" s="278" t="s">
        <v>143</v>
      </c>
      <c r="B19" s="282"/>
      <c r="C19" s="282"/>
      <c r="D19" s="283"/>
      <c r="E19" s="282"/>
    </row>
    <row r="20" spans="1:7" s="274" customFormat="1" ht="21" x14ac:dyDescent="0.35">
      <c r="A20" s="281" t="s">
        <v>138</v>
      </c>
      <c r="B20" s="282">
        <v>3209626.5</v>
      </c>
      <c r="C20" s="282">
        <v>3173986</v>
      </c>
      <c r="D20" s="283">
        <f t="shared" si="0"/>
        <v>35640.5</v>
      </c>
      <c r="E20" s="282">
        <f t="shared" si="1"/>
        <v>1.1228940518326169</v>
      </c>
    </row>
    <row r="21" spans="1:7" s="274" customFormat="1" ht="21" x14ac:dyDescent="0.35">
      <c r="A21" s="281" t="s">
        <v>421</v>
      </c>
      <c r="B21" s="282">
        <v>1361520</v>
      </c>
      <c r="C21" s="282">
        <v>1361520</v>
      </c>
      <c r="D21" s="283">
        <f t="shared" si="0"/>
        <v>0</v>
      </c>
      <c r="E21" s="282">
        <f t="shared" si="1"/>
        <v>0</v>
      </c>
    </row>
    <row r="22" spans="1:7" s="274" customFormat="1" ht="21" x14ac:dyDescent="0.35">
      <c r="A22" s="281" t="s">
        <v>326</v>
      </c>
      <c r="B22" s="282">
        <v>5863298</v>
      </c>
      <c r="C22" s="282">
        <v>5333974</v>
      </c>
      <c r="D22" s="283">
        <f t="shared" si="0"/>
        <v>529324</v>
      </c>
      <c r="E22" s="282">
        <f t="shared" si="1"/>
        <v>9.9236329235950542</v>
      </c>
    </row>
    <row r="23" spans="1:7" s="274" customFormat="1" ht="21" x14ac:dyDescent="0.35">
      <c r="A23" s="281" t="s">
        <v>148</v>
      </c>
      <c r="B23" s="282">
        <v>377980</v>
      </c>
      <c r="C23" s="282">
        <v>396095</v>
      </c>
      <c r="D23" s="283">
        <f t="shared" si="0"/>
        <v>-18115</v>
      </c>
      <c r="E23" s="282">
        <f t="shared" si="1"/>
        <v>-4.5733977959832872</v>
      </c>
    </row>
    <row r="24" spans="1:7" s="274" customFormat="1" ht="21" x14ac:dyDescent="0.35">
      <c r="A24" s="281" t="s">
        <v>88</v>
      </c>
      <c r="B24" s="282">
        <v>960938.6</v>
      </c>
      <c r="C24" s="282">
        <v>1356107.6800000002</v>
      </c>
      <c r="D24" s="283">
        <f t="shared" si="0"/>
        <v>-395169.08000000019</v>
      </c>
      <c r="E24" s="282">
        <f t="shared" si="1"/>
        <v>-29.1399485327006</v>
      </c>
    </row>
    <row r="25" spans="1:7" s="274" customFormat="1" ht="21" x14ac:dyDescent="0.35">
      <c r="A25" s="281" t="s">
        <v>94</v>
      </c>
      <c r="B25" s="282">
        <v>1120589.45</v>
      </c>
      <c r="C25" s="282">
        <v>1086671.77</v>
      </c>
      <c r="D25" s="283">
        <f t="shared" si="0"/>
        <v>33917.679999999935</v>
      </c>
      <c r="E25" s="282">
        <f t="shared" si="1"/>
        <v>3.1212442373468425</v>
      </c>
    </row>
    <row r="26" spans="1:7" s="274" customFormat="1" ht="21" x14ac:dyDescent="0.35">
      <c r="A26" s="281" t="s">
        <v>149</v>
      </c>
      <c r="B26" s="282">
        <v>393995.51</v>
      </c>
      <c r="C26" s="282">
        <v>248588.1</v>
      </c>
      <c r="D26" s="283">
        <f t="shared" si="0"/>
        <v>145407.41</v>
      </c>
      <c r="E26" s="282">
        <f t="shared" si="1"/>
        <v>58.493310822199454</v>
      </c>
    </row>
    <row r="27" spans="1:7" s="274" customFormat="1" ht="21" x14ac:dyDescent="0.35">
      <c r="A27" s="281" t="s">
        <v>151</v>
      </c>
      <c r="B27" s="282">
        <v>386694.49</v>
      </c>
      <c r="C27" s="282">
        <v>251912.97</v>
      </c>
      <c r="D27" s="283">
        <f t="shared" si="0"/>
        <v>134781.51999999999</v>
      </c>
      <c r="E27" s="282">
        <f t="shared" si="1"/>
        <v>53.503207873735114</v>
      </c>
    </row>
    <row r="28" spans="1:7" s="274" customFormat="1" ht="21" x14ac:dyDescent="0.35">
      <c r="A28" s="281" t="s">
        <v>98</v>
      </c>
      <c r="B28" s="282">
        <v>3572203</v>
      </c>
      <c r="C28" s="282">
        <v>2218769</v>
      </c>
      <c r="D28" s="283">
        <f t="shared" si="0"/>
        <v>1353434</v>
      </c>
      <c r="E28" s="282">
        <f t="shared" si="1"/>
        <v>60.999319893147955</v>
      </c>
    </row>
    <row r="29" spans="1:7" s="274" customFormat="1" ht="21" x14ac:dyDescent="0.35">
      <c r="A29" s="281" t="s">
        <v>155</v>
      </c>
      <c r="B29" s="282">
        <v>1252000</v>
      </c>
      <c r="C29" s="282">
        <v>1276162.19</v>
      </c>
      <c r="D29" s="283">
        <f t="shared" si="0"/>
        <v>-24162.189999999944</v>
      </c>
      <c r="E29" s="282">
        <f t="shared" si="1"/>
        <v>-1.8933478980442089</v>
      </c>
    </row>
    <row r="30" spans="1:7" s="274" customFormat="1" ht="21" x14ac:dyDescent="0.35">
      <c r="A30" s="281" t="s">
        <v>153</v>
      </c>
      <c r="B30" s="282">
        <v>0</v>
      </c>
      <c r="C30" s="282"/>
      <c r="D30" s="283">
        <f t="shared" si="0"/>
        <v>0</v>
      </c>
      <c r="E30" s="282">
        <v>0</v>
      </c>
    </row>
    <row r="31" spans="1:7" s="274" customFormat="1" ht="21" x14ac:dyDescent="0.35">
      <c r="A31" s="281" t="s">
        <v>422</v>
      </c>
      <c r="B31" s="282">
        <v>0</v>
      </c>
      <c r="C31" s="282">
        <v>0</v>
      </c>
      <c r="D31" s="283">
        <f t="shared" ref="D31:E31" si="2">SUM(B31-C31)</f>
        <v>0</v>
      </c>
      <c r="E31" s="283">
        <f t="shared" si="2"/>
        <v>0</v>
      </c>
    </row>
    <row r="32" spans="1:7" s="274" customFormat="1" ht="21" x14ac:dyDescent="0.35">
      <c r="A32" s="277" t="s">
        <v>423</v>
      </c>
      <c r="B32" s="279">
        <f>SUM(B20:B31)</f>
        <v>18498845.549999997</v>
      </c>
      <c r="C32" s="279">
        <f>SUM(C20:C31)</f>
        <v>16703786.709999999</v>
      </c>
      <c r="D32" s="284">
        <f t="shared" si="0"/>
        <v>1795058.839999998</v>
      </c>
      <c r="E32" s="279">
        <f t="shared" si="1"/>
        <v>10.746418588578816</v>
      </c>
    </row>
    <row r="33" spans="1:5" s="274" customFormat="1" ht="21" x14ac:dyDescent="0.35">
      <c r="A33" s="278" t="s">
        <v>424</v>
      </c>
      <c r="B33" s="279">
        <f>B18-B32</f>
        <v>5299343.7400000021</v>
      </c>
      <c r="C33" s="279">
        <f>C18-C32</f>
        <v>5143176.3400000017</v>
      </c>
      <c r="D33" s="284">
        <f t="shared" si="0"/>
        <v>156167.40000000037</v>
      </c>
      <c r="E33" s="279">
        <f t="shared" si="1"/>
        <v>3.0363998758012705</v>
      </c>
    </row>
    <row r="34" spans="1:5" s="274" customFormat="1" ht="21" x14ac:dyDescent="0.35">
      <c r="B34" s="285"/>
    </row>
    <row r="35" spans="1:5" s="274" customFormat="1" ht="21" x14ac:dyDescent="0.35">
      <c r="A35" s="273" t="s">
        <v>425</v>
      </c>
      <c r="B35" s="285"/>
    </row>
    <row r="36" spans="1:5" s="274" customFormat="1" ht="21" x14ac:dyDescent="0.35">
      <c r="A36" s="274" t="s">
        <v>431</v>
      </c>
      <c r="B36" s="285"/>
    </row>
    <row r="37" spans="1:5" s="274" customFormat="1" ht="21" x14ac:dyDescent="0.35">
      <c r="A37" s="274" t="s">
        <v>432</v>
      </c>
      <c r="B37" s="285"/>
    </row>
    <row r="38" spans="1:5" s="274" customFormat="1" ht="21" x14ac:dyDescent="0.35">
      <c r="A38" s="274" t="s">
        <v>433</v>
      </c>
      <c r="B38" s="285"/>
    </row>
    <row r="39" spans="1:5" s="274" customFormat="1" ht="21" x14ac:dyDescent="0.35">
      <c r="A39" s="274" t="s">
        <v>434</v>
      </c>
      <c r="B39" s="285"/>
    </row>
    <row r="40" spans="1:5" s="274" customFormat="1" ht="21" x14ac:dyDescent="0.35">
      <c r="A40" s="274" t="s">
        <v>435</v>
      </c>
      <c r="B40" s="285"/>
    </row>
    <row r="41" spans="1:5" s="274" customFormat="1" ht="21" x14ac:dyDescent="0.35">
      <c r="A41" s="274" t="s">
        <v>436</v>
      </c>
      <c r="B41" s="285"/>
    </row>
    <row r="42" spans="1:5" s="274" customFormat="1" ht="21" x14ac:dyDescent="0.35">
      <c r="A42" s="274" t="s">
        <v>426</v>
      </c>
      <c r="B42" s="285"/>
    </row>
    <row r="43" spans="1:5" s="274" customFormat="1" ht="21" x14ac:dyDescent="0.35">
      <c r="A43" s="274" t="s">
        <v>437</v>
      </c>
      <c r="B43" s="285"/>
    </row>
    <row r="44" spans="1:5" s="274" customFormat="1" ht="21" x14ac:dyDescent="0.35">
      <c r="A44" s="274" t="s">
        <v>438</v>
      </c>
      <c r="B44" s="285"/>
    </row>
    <row r="45" spans="1:5" s="274" customFormat="1" ht="21" x14ac:dyDescent="0.35">
      <c r="A45" s="274" t="s">
        <v>439</v>
      </c>
      <c r="B45" s="285"/>
    </row>
    <row r="46" spans="1:5" s="274" customFormat="1" ht="21" x14ac:dyDescent="0.35">
      <c r="A46" s="274" t="s">
        <v>440</v>
      </c>
      <c r="B46" s="285"/>
    </row>
    <row r="47" spans="1:5" s="274" customFormat="1" ht="21" x14ac:dyDescent="0.35">
      <c r="A47" s="274" t="s">
        <v>441</v>
      </c>
      <c r="B47" s="285"/>
    </row>
    <row r="48" spans="1:5" s="274" customFormat="1" ht="21" x14ac:dyDescent="0.35">
      <c r="A48" s="274" t="s">
        <v>442</v>
      </c>
      <c r="B48" s="285"/>
    </row>
    <row r="49" spans="1:2" s="274" customFormat="1" ht="21" x14ac:dyDescent="0.35">
      <c r="A49" s="274" t="s">
        <v>427</v>
      </c>
      <c r="B49" s="285"/>
    </row>
    <row r="50" spans="1:2" s="274" customFormat="1" ht="21" x14ac:dyDescent="0.35">
      <c r="A50" s="274" t="s">
        <v>443</v>
      </c>
      <c r="B50" s="285"/>
    </row>
    <row r="51" spans="1:2" s="274" customFormat="1" ht="21" x14ac:dyDescent="0.35">
      <c r="A51" s="274" t="s">
        <v>444</v>
      </c>
      <c r="B51" s="285"/>
    </row>
    <row r="52" spans="1:2" s="274" customFormat="1" ht="21" x14ac:dyDescent="0.35">
      <c r="A52" s="274" t="s">
        <v>445</v>
      </c>
      <c r="B52" s="285"/>
    </row>
    <row r="53" spans="1:2" s="274" customFormat="1" ht="21" x14ac:dyDescent="0.35">
      <c r="A53" s="274" t="s">
        <v>446</v>
      </c>
      <c r="B53" s="285"/>
    </row>
    <row r="54" spans="1:2" s="274" customFormat="1" ht="21" x14ac:dyDescent="0.35">
      <c r="A54" s="286" t="s">
        <v>447</v>
      </c>
      <c r="B54" s="285"/>
    </row>
    <row r="55" spans="1:2" s="274" customFormat="1" ht="21" x14ac:dyDescent="0.35">
      <c r="B55" s="285"/>
    </row>
    <row r="56" spans="1:2" s="274" customFormat="1" ht="21" x14ac:dyDescent="0.35">
      <c r="B56" s="285"/>
    </row>
    <row r="57" spans="1:2" s="274" customFormat="1" ht="21" x14ac:dyDescent="0.35">
      <c r="B57" s="285"/>
    </row>
    <row r="58" spans="1:2" s="274" customFormat="1" ht="21" x14ac:dyDescent="0.35">
      <c r="B58" s="285"/>
    </row>
    <row r="59" spans="1:2" s="274" customFormat="1" ht="21" x14ac:dyDescent="0.35">
      <c r="B59" s="285"/>
    </row>
    <row r="60" spans="1:2" s="274" customFormat="1" ht="21" x14ac:dyDescent="0.35">
      <c r="B60" s="285"/>
    </row>
    <row r="61" spans="1:2" s="274" customFormat="1" ht="21" x14ac:dyDescent="0.35">
      <c r="B61" s="285"/>
    </row>
    <row r="62" spans="1:2" s="274" customFormat="1" ht="21" x14ac:dyDescent="0.35">
      <c r="B62" s="285"/>
    </row>
    <row r="63" spans="1:2" s="274" customFormat="1" ht="21" x14ac:dyDescent="0.35">
      <c r="B63" s="285"/>
    </row>
    <row r="64" spans="1:2" s="274" customFormat="1" ht="21" x14ac:dyDescent="0.35">
      <c r="B64" s="285"/>
    </row>
    <row r="65" spans="2:2" s="274" customFormat="1" ht="21" x14ac:dyDescent="0.35">
      <c r="B65" s="285"/>
    </row>
    <row r="66" spans="2:2" s="274" customFormat="1" ht="21" x14ac:dyDescent="0.35">
      <c r="B66" s="285"/>
    </row>
    <row r="67" spans="2:2" s="274" customFormat="1" ht="21" x14ac:dyDescent="0.35">
      <c r="B67" s="285"/>
    </row>
    <row r="68" spans="2:2" s="274" customFormat="1" ht="21" x14ac:dyDescent="0.35">
      <c r="B68" s="285"/>
    </row>
    <row r="69" spans="2:2" s="274" customFormat="1" ht="21" x14ac:dyDescent="0.35">
      <c r="B69" s="285"/>
    </row>
    <row r="70" spans="2:2" s="274" customFormat="1" ht="21" x14ac:dyDescent="0.35">
      <c r="B70" s="285"/>
    </row>
    <row r="71" spans="2:2" s="274" customFormat="1" ht="21" x14ac:dyDescent="0.35">
      <c r="B71" s="285"/>
    </row>
    <row r="72" spans="2:2" s="274" customFormat="1" ht="21" x14ac:dyDescent="0.35">
      <c r="B72" s="285"/>
    </row>
    <row r="73" spans="2:2" s="274" customFormat="1" ht="21" x14ac:dyDescent="0.35">
      <c r="B73" s="285"/>
    </row>
    <row r="74" spans="2:2" s="274" customFormat="1" ht="21" x14ac:dyDescent="0.35">
      <c r="B74" s="285"/>
    </row>
    <row r="75" spans="2:2" s="274" customFormat="1" ht="21" x14ac:dyDescent="0.35">
      <c r="B75" s="285"/>
    </row>
    <row r="76" spans="2:2" s="274" customFormat="1" ht="21" x14ac:dyDescent="0.35">
      <c r="B76" s="285"/>
    </row>
    <row r="77" spans="2:2" s="274" customFormat="1" ht="21" x14ac:dyDescent="0.35">
      <c r="B77" s="285"/>
    </row>
    <row r="78" spans="2:2" s="274" customFormat="1" ht="21" x14ac:dyDescent="0.35">
      <c r="B78" s="285"/>
    </row>
    <row r="79" spans="2:2" s="274" customFormat="1" ht="21" x14ac:dyDescent="0.35">
      <c r="B79" s="285"/>
    </row>
    <row r="80" spans="2:2" s="274" customFormat="1" ht="21" x14ac:dyDescent="0.35">
      <c r="B80" s="285"/>
    </row>
    <row r="81" spans="2:2" s="274" customFormat="1" ht="21" x14ac:dyDescent="0.35">
      <c r="B81" s="285"/>
    </row>
    <row r="82" spans="2:2" s="274" customFormat="1" ht="21" x14ac:dyDescent="0.35">
      <c r="B82" s="285"/>
    </row>
    <row r="83" spans="2:2" s="274" customFormat="1" ht="21" x14ac:dyDescent="0.35">
      <c r="B83" s="285"/>
    </row>
    <row r="84" spans="2:2" s="274" customFormat="1" ht="21" x14ac:dyDescent="0.35">
      <c r="B84" s="285"/>
    </row>
    <row r="85" spans="2:2" s="274" customFormat="1" ht="21" x14ac:dyDescent="0.35">
      <c r="B85" s="285"/>
    </row>
    <row r="86" spans="2:2" s="274" customFormat="1" ht="21" x14ac:dyDescent="0.35">
      <c r="B86" s="285"/>
    </row>
    <row r="87" spans="2:2" s="274" customFormat="1" ht="21" x14ac:dyDescent="0.35">
      <c r="B87" s="285"/>
    </row>
    <row r="88" spans="2:2" s="274" customFormat="1" ht="21" x14ac:dyDescent="0.35">
      <c r="B88" s="285"/>
    </row>
    <row r="89" spans="2:2" s="274" customFormat="1" ht="21" x14ac:dyDescent="0.35">
      <c r="B89" s="285"/>
    </row>
    <row r="90" spans="2:2" s="274" customFormat="1" ht="21" x14ac:dyDescent="0.35">
      <c r="B90" s="285"/>
    </row>
    <row r="91" spans="2:2" s="274" customFormat="1" ht="21" x14ac:dyDescent="0.35">
      <c r="B91" s="285"/>
    </row>
    <row r="92" spans="2:2" s="274" customFormat="1" ht="21" x14ac:dyDescent="0.35">
      <c r="B92" s="285"/>
    </row>
    <row r="93" spans="2:2" s="274" customFormat="1" ht="21" x14ac:dyDescent="0.35">
      <c r="B93" s="285"/>
    </row>
    <row r="94" spans="2:2" s="274" customFormat="1" ht="21" x14ac:dyDescent="0.35">
      <c r="B94" s="285"/>
    </row>
    <row r="95" spans="2:2" s="274" customFormat="1" ht="21" x14ac:dyDescent="0.35">
      <c r="B95" s="285"/>
    </row>
    <row r="96" spans="2:2" s="274" customFormat="1" ht="21" x14ac:dyDescent="0.35">
      <c r="B96" s="285"/>
    </row>
    <row r="97" spans="2:2" s="274" customFormat="1" ht="21" x14ac:dyDescent="0.35">
      <c r="B97" s="285"/>
    </row>
    <row r="98" spans="2:2" s="274" customFormat="1" ht="21" x14ac:dyDescent="0.35">
      <c r="B98" s="285"/>
    </row>
    <row r="99" spans="2:2" s="274" customFormat="1" ht="21" x14ac:dyDescent="0.35">
      <c r="B99" s="285"/>
    </row>
    <row r="100" spans="2:2" s="274" customFormat="1" ht="21" x14ac:dyDescent="0.35">
      <c r="B100" s="285"/>
    </row>
    <row r="101" spans="2:2" s="274" customFormat="1" ht="21" x14ac:dyDescent="0.35">
      <c r="B101" s="285"/>
    </row>
    <row r="102" spans="2:2" s="274" customFormat="1" ht="21" x14ac:dyDescent="0.35">
      <c r="B102" s="285"/>
    </row>
    <row r="103" spans="2:2" s="274" customFormat="1" ht="21" x14ac:dyDescent="0.35">
      <c r="B103" s="285"/>
    </row>
    <row r="104" spans="2:2" s="274" customFormat="1" ht="21" x14ac:dyDescent="0.35">
      <c r="B104" s="285"/>
    </row>
    <row r="105" spans="2:2" s="274" customFormat="1" ht="21" x14ac:dyDescent="0.35">
      <c r="B105" s="285"/>
    </row>
    <row r="106" spans="2:2" s="274" customFormat="1" ht="21" x14ac:dyDescent="0.35">
      <c r="B106" s="285"/>
    </row>
    <row r="107" spans="2:2" s="274" customFormat="1" ht="21" x14ac:dyDescent="0.35">
      <c r="B107" s="285"/>
    </row>
    <row r="108" spans="2:2" s="274" customFormat="1" ht="21" x14ac:dyDescent="0.35">
      <c r="B108" s="285"/>
    </row>
    <row r="109" spans="2:2" s="274" customFormat="1" ht="21" x14ac:dyDescent="0.35">
      <c r="B109" s="285"/>
    </row>
    <row r="110" spans="2:2" s="274" customFormat="1" ht="21" x14ac:dyDescent="0.35">
      <c r="B110" s="285"/>
    </row>
    <row r="111" spans="2:2" s="274" customFormat="1" ht="21" x14ac:dyDescent="0.35">
      <c r="B111" s="285"/>
    </row>
    <row r="112" spans="2:2" s="274" customFormat="1" ht="21" x14ac:dyDescent="0.35">
      <c r="B112" s="285"/>
    </row>
    <row r="113" spans="2:2" s="274" customFormat="1" ht="21" x14ac:dyDescent="0.35">
      <c r="B113" s="285"/>
    </row>
    <row r="114" spans="2:2" s="274" customFormat="1" ht="21" x14ac:dyDescent="0.35">
      <c r="B114" s="285"/>
    </row>
    <row r="115" spans="2:2" s="274" customFormat="1" ht="21" x14ac:dyDescent="0.35">
      <c r="B115" s="285"/>
    </row>
    <row r="116" spans="2:2" s="274" customFormat="1" ht="21" x14ac:dyDescent="0.35">
      <c r="B116" s="285"/>
    </row>
    <row r="117" spans="2:2" s="274" customFormat="1" ht="21" x14ac:dyDescent="0.35">
      <c r="B117" s="285"/>
    </row>
    <row r="118" spans="2:2" s="274" customFormat="1" ht="21" x14ac:dyDescent="0.35">
      <c r="B118" s="285"/>
    </row>
    <row r="119" spans="2:2" s="274" customFormat="1" ht="21" x14ac:dyDescent="0.35">
      <c r="B119" s="285"/>
    </row>
    <row r="120" spans="2:2" s="274" customFormat="1" ht="21" x14ac:dyDescent="0.35">
      <c r="B120" s="285"/>
    </row>
    <row r="121" spans="2:2" s="274" customFormat="1" ht="21" x14ac:dyDescent="0.35">
      <c r="B121" s="285"/>
    </row>
    <row r="122" spans="2:2" s="274" customFormat="1" ht="21" x14ac:dyDescent="0.35">
      <c r="B122" s="285"/>
    </row>
    <row r="123" spans="2:2" s="274" customFormat="1" ht="21" x14ac:dyDescent="0.35">
      <c r="B123" s="285"/>
    </row>
    <row r="124" spans="2:2" s="274" customFormat="1" ht="21" x14ac:dyDescent="0.35">
      <c r="B124" s="285"/>
    </row>
    <row r="125" spans="2:2" s="274" customFormat="1" ht="21" x14ac:dyDescent="0.35">
      <c r="B125" s="285"/>
    </row>
    <row r="126" spans="2:2" s="274" customFormat="1" ht="21" x14ac:dyDescent="0.35">
      <c r="B126" s="285"/>
    </row>
    <row r="127" spans="2:2" s="274" customFormat="1" ht="21" x14ac:dyDescent="0.35">
      <c r="B127" s="285"/>
    </row>
    <row r="128" spans="2:2" s="274" customFormat="1" ht="21" x14ac:dyDescent="0.35">
      <c r="B128" s="285"/>
    </row>
    <row r="129" spans="2:2" s="274" customFormat="1" ht="21" x14ac:dyDescent="0.35">
      <c r="B129" s="285"/>
    </row>
    <row r="130" spans="2:2" s="274" customFormat="1" ht="21" x14ac:dyDescent="0.35">
      <c r="B130" s="285"/>
    </row>
    <row r="131" spans="2:2" s="274" customFormat="1" ht="21" x14ac:dyDescent="0.35">
      <c r="B131" s="285"/>
    </row>
    <row r="132" spans="2:2" s="274" customFormat="1" ht="21" x14ac:dyDescent="0.35">
      <c r="B132" s="285"/>
    </row>
    <row r="133" spans="2:2" s="274" customFormat="1" ht="21" x14ac:dyDescent="0.35">
      <c r="B133" s="285"/>
    </row>
    <row r="134" spans="2:2" s="274" customFormat="1" ht="21" x14ac:dyDescent="0.35">
      <c r="B134" s="285"/>
    </row>
    <row r="135" spans="2:2" s="274" customFormat="1" ht="21" x14ac:dyDescent="0.35">
      <c r="B135" s="285"/>
    </row>
    <row r="136" spans="2:2" s="274" customFormat="1" ht="21" x14ac:dyDescent="0.35">
      <c r="B136" s="285"/>
    </row>
    <row r="137" spans="2:2" s="274" customFormat="1" ht="21" x14ac:dyDescent="0.35">
      <c r="B137" s="285"/>
    </row>
    <row r="138" spans="2:2" s="274" customFormat="1" ht="21" x14ac:dyDescent="0.35">
      <c r="B138" s="285"/>
    </row>
    <row r="139" spans="2:2" s="274" customFormat="1" ht="21" x14ac:dyDescent="0.35">
      <c r="B139" s="285"/>
    </row>
    <row r="140" spans="2:2" s="274" customFormat="1" ht="21" x14ac:dyDescent="0.35">
      <c r="B140" s="285"/>
    </row>
    <row r="141" spans="2:2" s="274" customFormat="1" ht="21" x14ac:dyDescent="0.35">
      <c r="B141" s="285"/>
    </row>
    <row r="142" spans="2:2" s="274" customFormat="1" ht="21" x14ac:dyDescent="0.35">
      <c r="B142" s="285"/>
    </row>
    <row r="143" spans="2:2" s="274" customFormat="1" ht="21" x14ac:dyDescent="0.35">
      <c r="B143" s="285"/>
    </row>
    <row r="144" spans="2:2" s="274" customFormat="1" ht="21" x14ac:dyDescent="0.35">
      <c r="B144" s="285"/>
    </row>
    <row r="145" spans="2:2" s="274" customFormat="1" ht="21" x14ac:dyDescent="0.35">
      <c r="B145" s="285"/>
    </row>
    <row r="146" spans="2:2" s="274" customFormat="1" ht="21" x14ac:dyDescent="0.35">
      <c r="B146" s="285"/>
    </row>
    <row r="147" spans="2:2" s="274" customFormat="1" ht="21" x14ac:dyDescent="0.35">
      <c r="B147" s="285"/>
    </row>
    <row r="148" spans="2:2" s="274" customFormat="1" ht="21" x14ac:dyDescent="0.35">
      <c r="B148" s="285"/>
    </row>
    <row r="149" spans="2:2" s="274" customFormat="1" ht="21" x14ac:dyDescent="0.35">
      <c r="B149" s="285"/>
    </row>
    <row r="150" spans="2:2" s="274" customFormat="1" ht="21" x14ac:dyDescent="0.35">
      <c r="B150" s="285"/>
    </row>
    <row r="151" spans="2:2" s="274" customFormat="1" ht="21" x14ac:dyDescent="0.35">
      <c r="B151" s="285"/>
    </row>
    <row r="152" spans="2:2" s="274" customFormat="1" ht="21" x14ac:dyDescent="0.35">
      <c r="B152" s="285"/>
    </row>
    <row r="153" spans="2:2" s="274" customFormat="1" ht="21" x14ac:dyDescent="0.35">
      <c r="B153" s="285"/>
    </row>
    <row r="154" spans="2:2" s="274" customFormat="1" ht="21" x14ac:dyDescent="0.35">
      <c r="B154" s="285"/>
    </row>
    <row r="155" spans="2:2" s="274" customFormat="1" ht="21" x14ac:dyDescent="0.35">
      <c r="B155" s="285"/>
    </row>
    <row r="156" spans="2:2" s="274" customFormat="1" ht="21" x14ac:dyDescent="0.35">
      <c r="B156" s="285"/>
    </row>
    <row r="157" spans="2:2" s="274" customFormat="1" ht="21" x14ac:dyDescent="0.35">
      <c r="B157" s="285"/>
    </row>
    <row r="158" spans="2:2" s="274" customFormat="1" ht="21" x14ac:dyDescent="0.35">
      <c r="B158" s="285"/>
    </row>
    <row r="159" spans="2:2" s="274" customFormat="1" ht="21" x14ac:dyDescent="0.35">
      <c r="B159" s="285"/>
    </row>
    <row r="160" spans="2:2" s="274" customFormat="1" ht="21" x14ac:dyDescent="0.35">
      <c r="B160" s="285"/>
    </row>
    <row r="161" spans="2:2" s="274" customFormat="1" ht="21" x14ac:dyDescent="0.35">
      <c r="B161" s="285"/>
    </row>
    <row r="162" spans="2:2" s="274" customFormat="1" ht="21" x14ac:dyDescent="0.35">
      <c r="B162" s="285"/>
    </row>
    <row r="163" spans="2:2" s="274" customFormat="1" ht="21" x14ac:dyDescent="0.35">
      <c r="B163" s="285"/>
    </row>
    <row r="164" spans="2:2" s="274" customFormat="1" ht="21" x14ac:dyDescent="0.35">
      <c r="B164" s="285"/>
    </row>
    <row r="165" spans="2:2" s="274" customFormat="1" ht="21" x14ac:dyDescent="0.35">
      <c r="B165" s="285"/>
    </row>
    <row r="166" spans="2:2" s="274" customFormat="1" ht="21" x14ac:dyDescent="0.35">
      <c r="B166" s="285"/>
    </row>
    <row r="167" spans="2:2" s="274" customFormat="1" ht="21" x14ac:dyDescent="0.35">
      <c r="B167" s="285"/>
    </row>
    <row r="168" spans="2:2" s="274" customFormat="1" ht="21" x14ac:dyDescent="0.35">
      <c r="B168" s="285"/>
    </row>
    <row r="169" spans="2:2" s="274" customFormat="1" ht="21" x14ac:dyDescent="0.35">
      <c r="B169" s="285"/>
    </row>
    <row r="170" spans="2:2" s="274" customFormat="1" ht="21" x14ac:dyDescent="0.35">
      <c r="B170" s="285"/>
    </row>
    <row r="171" spans="2:2" s="274" customFormat="1" ht="21" x14ac:dyDescent="0.35">
      <c r="B171" s="285"/>
    </row>
    <row r="172" spans="2:2" s="274" customFormat="1" ht="21" x14ac:dyDescent="0.35">
      <c r="B172" s="285"/>
    </row>
    <row r="173" spans="2:2" s="274" customFormat="1" ht="21" x14ac:dyDescent="0.35">
      <c r="B173" s="285"/>
    </row>
    <row r="174" spans="2:2" s="274" customFormat="1" ht="21" x14ac:dyDescent="0.35">
      <c r="B174" s="285"/>
    </row>
    <row r="175" spans="2:2" s="274" customFormat="1" ht="21" x14ac:dyDescent="0.35">
      <c r="B175" s="285"/>
    </row>
    <row r="176" spans="2:2" s="274" customFormat="1" ht="21" x14ac:dyDescent="0.35">
      <c r="B176" s="285"/>
    </row>
    <row r="177" spans="2:2" s="274" customFormat="1" ht="21" x14ac:dyDescent="0.35">
      <c r="B177" s="285"/>
    </row>
    <row r="178" spans="2:2" s="274" customFormat="1" ht="21" x14ac:dyDescent="0.35">
      <c r="B178" s="285"/>
    </row>
    <row r="179" spans="2:2" s="274" customFormat="1" ht="21" x14ac:dyDescent="0.35">
      <c r="B179" s="285"/>
    </row>
    <row r="180" spans="2:2" s="274" customFormat="1" ht="21" x14ac:dyDescent="0.35">
      <c r="B180" s="285"/>
    </row>
    <row r="181" spans="2:2" s="274" customFormat="1" ht="21" x14ac:dyDescent="0.35">
      <c r="B181" s="285"/>
    </row>
    <row r="182" spans="2:2" s="274" customFormat="1" ht="21" x14ac:dyDescent="0.35">
      <c r="B182" s="285"/>
    </row>
    <row r="183" spans="2:2" s="274" customFormat="1" ht="21" x14ac:dyDescent="0.35">
      <c r="B183" s="285"/>
    </row>
    <row r="184" spans="2:2" s="274" customFormat="1" ht="21" x14ac:dyDescent="0.35">
      <c r="B184" s="285"/>
    </row>
    <row r="185" spans="2:2" s="274" customFormat="1" ht="21" x14ac:dyDescent="0.35">
      <c r="B185" s="285"/>
    </row>
    <row r="186" spans="2:2" s="274" customFormat="1" ht="21" x14ac:dyDescent="0.35">
      <c r="B186" s="285"/>
    </row>
    <row r="187" spans="2:2" s="274" customFormat="1" ht="21" x14ac:dyDescent="0.35">
      <c r="B187" s="285"/>
    </row>
    <row r="188" spans="2:2" s="274" customFormat="1" ht="21" x14ac:dyDescent="0.35">
      <c r="B188" s="285"/>
    </row>
    <row r="189" spans="2:2" s="274" customFormat="1" ht="21" x14ac:dyDescent="0.35">
      <c r="B189" s="285"/>
    </row>
    <row r="190" spans="2:2" s="274" customFormat="1" ht="21" x14ac:dyDescent="0.35">
      <c r="B190" s="285"/>
    </row>
    <row r="191" spans="2:2" s="274" customFormat="1" ht="21" x14ac:dyDescent="0.35">
      <c r="B191" s="285"/>
    </row>
    <row r="192" spans="2:2" s="274" customFormat="1" ht="21" x14ac:dyDescent="0.35">
      <c r="B192" s="285"/>
    </row>
    <row r="193" spans="2:2" s="274" customFormat="1" ht="21" x14ac:dyDescent="0.35">
      <c r="B193" s="285"/>
    </row>
    <row r="194" spans="2:2" s="274" customFormat="1" ht="21" x14ac:dyDescent="0.35">
      <c r="B194" s="285"/>
    </row>
    <row r="195" spans="2:2" s="274" customFormat="1" ht="21" x14ac:dyDescent="0.35">
      <c r="B195" s="285"/>
    </row>
    <row r="196" spans="2:2" s="274" customFormat="1" ht="21" x14ac:dyDescent="0.35">
      <c r="B196" s="285"/>
    </row>
    <row r="197" spans="2:2" s="274" customFormat="1" ht="21" x14ac:dyDescent="0.35">
      <c r="B197" s="285"/>
    </row>
    <row r="198" spans="2:2" s="274" customFormat="1" ht="21" x14ac:dyDescent="0.35">
      <c r="B198" s="285"/>
    </row>
    <row r="199" spans="2:2" s="274" customFormat="1" ht="21" x14ac:dyDescent="0.35">
      <c r="B199" s="285"/>
    </row>
    <row r="200" spans="2:2" s="274" customFormat="1" ht="21" x14ac:dyDescent="0.35">
      <c r="B200" s="285"/>
    </row>
    <row r="201" spans="2:2" s="274" customFormat="1" ht="21" x14ac:dyDescent="0.35">
      <c r="B201" s="285"/>
    </row>
    <row r="202" spans="2:2" s="274" customFormat="1" ht="21" x14ac:dyDescent="0.35">
      <c r="B202" s="285"/>
    </row>
    <row r="203" spans="2:2" s="274" customFormat="1" ht="21" x14ac:dyDescent="0.35">
      <c r="B203" s="285"/>
    </row>
    <row r="204" spans="2:2" s="274" customFormat="1" ht="21" x14ac:dyDescent="0.35">
      <c r="B204" s="285"/>
    </row>
    <row r="205" spans="2:2" s="274" customFormat="1" ht="21" x14ac:dyDescent="0.35">
      <c r="B205" s="285"/>
    </row>
    <row r="206" spans="2:2" s="274" customFormat="1" ht="21" x14ac:dyDescent="0.35">
      <c r="B206" s="285"/>
    </row>
    <row r="207" spans="2:2" s="274" customFormat="1" ht="21" x14ac:dyDescent="0.35">
      <c r="B207" s="285"/>
    </row>
    <row r="208" spans="2:2" s="274" customFormat="1" ht="21" x14ac:dyDescent="0.35">
      <c r="B208" s="285"/>
    </row>
    <row r="209" spans="2:2" s="274" customFormat="1" ht="21" x14ac:dyDescent="0.35">
      <c r="B209" s="285"/>
    </row>
    <row r="210" spans="2:2" s="274" customFormat="1" ht="21" x14ac:dyDescent="0.35">
      <c r="B210" s="285"/>
    </row>
    <row r="211" spans="2:2" s="274" customFormat="1" ht="21" x14ac:dyDescent="0.35">
      <c r="B211" s="285"/>
    </row>
    <row r="212" spans="2:2" s="274" customFormat="1" ht="21" x14ac:dyDescent="0.35">
      <c r="B212" s="285"/>
    </row>
    <row r="213" spans="2:2" s="274" customFormat="1" ht="21" x14ac:dyDescent="0.35">
      <c r="B213" s="285"/>
    </row>
    <row r="214" spans="2:2" s="274" customFormat="1" ht="21" x14ac:dyDescent="0.35">
      <c r="B214" s="285"/>
    </row>
    <row r="215" spans="2:2" s="274" customFormat="1" ht="21" x14ac:dyDescent="0.35">
      <c r="B215" s="285"/>
    </row>
    <row r="216" spans="2:2" s="274" customFormat="1" ht="21" x14ac:dyDescent="0.35">
      <c r="B216" s="285"/>
    </row>
    <row r="217" spans="2:2" s="274" customFormat="1" ht="21" x14ac:dyDescent="0.35">
      <c r="B217" s="285"/>
    </row>
    <row r="218" spans="2:2" s="274" customFormat="1" ht="21" x14ac:dyDescent="0.35">
      <c r="B218" s="285"/>
    </row>
    <row r="219" spans="2:2" s="274" customFormat="1" ht="21" x14ac:dyDescent="0.35">
      <c r="B219" s="285"/>
    </row>
    <row r="220" spans="2:2" s="274" customFormat="1" ht="21" x14ac:dyDescent="0.35">
      <c r="B220" s="285"/>
    </row>
    <row r="221" spans="2:2" s="274" customFormat="1" ht="21" x14ac:dyDescent="0.35">
      <c r="B221" s="285"/>
    </row>
    <row r="222" spans="2:2" s="274" customFormat="1" ht="21" x14ac:dyDescent="0.35">
      <c r="B222" s="285"/>
    </row>
    <row r="223" spans="2:2" s="274" customFormat="1" ht="21" x14ac:dyDescent="0.35">
      <c r="B223" s="285"/>
    </row>
    <row r="224" spans="2:2" s="274" customFormat="1" ht="21" x14ac:dyDescent="0.35">
      <c r="B224" s="285"/>
    </row>
    <row r="225" spans="2:2" s="274" customFormat="1" ht="21" x14ac:dyDescent="0.35">
      <c r="B225" s="285"/>
    </row>
    <row r="226" spans="2:2" s="274" customFormat="1" ht="21" x14ac:dyDescent="0.35">
      <c r="B226" s="285"/>
    </row>
    <row r="227" spans="2:2" s="274" customFormat="1" ht="21" x14ac:dyDescent="0.35">
      <c r="B227" s="285"/>
    </row>
    <row r="228" spans="2:2" s="274" customFormat="1" ht="21" x14ac:dyDescent="0.35">
      <c r="B228" s="285"/>
    </row>
    <row r="229" spans="2:2" s="274" customFormat="1" ht="21" x14ac:dyDescent="0.35">
      <c r="B229" s="285"/>
    </row>
    <row r="230" spans="2:2" s="274" customFormat="1" ht="21" x14ac:dyDescent="0.35">
      <c r="B230" s="285"/>
    </row>
    <row r="231" spans="2:2" s="274" customFormat="1" ht="21" x14ac:dyDescent="0.35">
      <c r="B231" s="285"/>
    </row>
    <row r="232" spans="2:2" s="274" customFormat="1" ht="21" x14ac:dyDescent="0.35">
      <c r="B232" s="285"/>
    </row>
    <row r="233" spans="2:2" s="274" customFormat="1" ht="21" x14ac:dyDescent="0.35">
      <c r="B233" s="285"/>
    </row>
    <row r="234" spans="2:2" s="274" customFormat="1" ht="21" x14ac:dyDescent="0.35">
      <c r="B234" s="285"/>
    </row>
    <row r="235" spans="2:2" s="274" customFormat="1" ht="21" x14ac:dyDescent="0.35">
      <c r="B235" s="285"/>
    </row>
    <row r="236" spans="2:2" s="274" customFormat="1" ht="21" x14ac:dyDescent="0.35">
      <c r="B236" s="285"/>
    </row>
    <row r="237" spans="2:2" s="274" customFormat="1" ht="21" x14ac:dyDescent="0.35">
      <c r="B237" s="285"/>
    </row>
    <row r="238" spans="2:2" s="274" customFormat="1" ht="21" x14ac:dyDescent="0.35">
      <c r="B238" s="285"/>
    </row>
    <row r="239" spans="2:2" s="274" customFormat="1" ht="21" x14ac:dyDescent="0.35">
      <c r="B239" s="285"/>
    </row>
    <row r="240" spans="2:2" s="274" customFormat="1" ht="21" x14ac:dyDescent="0.35">
      <c r="B240" s="285"/>
    </row>
    <row r="241" spans="2:2" s="274" customFormat="1" ht="21" x14ac:dyDescent="0.35">
      <c r="B241" s="285"/>
    </row>
    <row r="242" spans="2:2" s="274" customFormat="1" ht="21" x14ac:dyDescent="0.35">
      <c r="B242" s="285"/>
    </row>
    <row r="243" spans="2:2" s="274" customFormat="1" ht="21" x14ac:dyDescent="0.35">
      <c r="B243" s="285"/>
    </row>
    <row r="244" spans="2:2" s="274" customFormat="1" ht="21" x14ac:dyDescent="0.35">
      <c r="B244" s="285"/>
    </row>
    <row r="245" spans="2:2" s="274" customFormat="1" ht="21" x14ac:dyDescent="0.35">
      <c r="B245" s="285"/>
    </row>
    <row r="246" spans="2:2" s="274" customFormat="1" ht="21" x14ac:dyDescent="0.35">
      <c r="B246" s="285"/>
    </row>
    <row r="247" spans="2:2" s="274" customFormat="1" ht="21" x14ac:dyDescent="0.35">
      <c r="B247" s="285"/>
    </row>
    <row r="248" spans="2:2" s="274" customFormat="1" ht="21" x14ac:dyDescent="0.35">
      <c r="B248" s="285"/>
    </row>
    <row r="249" spans="2:2" s="274" customFormat="1" ht="21" x14ac:dyDescent="0.35">
      <c r="B249" s="285"/>
    </row>
    <row r="250" spans="2:2" s="274" customFormat="1" ht="21" x14ac:dyDescent="0.35">
      <c r="B250" s="285"/>
    </row>
    <row r="251" spans="2:2" s="274" customFormat="1" ht="21" x14ac:dyDescent="0.35">
      <c r="B251" s="285"/>
    </row>
    <row r="252" spans="2:2" s="274" customFormat="1" ht="21" x14ac:dyDescent="0.35">
      <c r="B252" s="285"/>
    </row>
    <row r="253" spans="2:2" s="274" customFormat="1" ht="21" x14ac:dyDescent="0.35">
      <c r="B253" s="285"/>
    </row>
    <row r="254" spans="2:2" s="274" customFormat="1" ht="21" x14ac:dyDescent="0.35">
      <c r="B254" s="285"/>
    </row>
    <row r="255" spans="2:2" s="274" customFormat="1" ht="21" x14ac:dyDescent="0.35">
      <c r="B255" s="285"/>
    </row>
    <row r="256" spans="2:2" s="274" customFormat="1" ht="21" x14ac:dyDescent="0.35">
      <c r="B256" s="285"/>
    </row>
    <row r="257" spans="2:2" s="274" customFormat="1" ht="21" x14ac:dyDescent="0.35">
      <c r="B257" s="285"/>
    </row>
    <row r="258" spans="2:2" s="274" customFormat="1" ht="21" x14ac:dyDescent="0.35">
      <c r="B258" s="285"/>
    </row>
    <row r="259" spans="2:2" s="274" customFormat="1" ht="21" x14ac:dyDescent="0.35">
      <c r="B259" s="285"/>
    </row>
    <row r="260" spans="2:2" s="274" customFormat="1" ht="21" x14ac:dyDescent="0.35">
      <c r="B260" s="285"/>
    </row>
    <row r="261" spans="2:2" s="274" customFormat="1" ht="21" x14ac:dyDescent="0.35">
      <c r="B261" s="285"/>
    </row>
    <row r="262" spans="2:2" s="274" customFormat="1" ht="21" x14ac:dyDescent="0.35">
      <c r="B262" s="285"/>
    </row>
    <row r="263" spans="2:2" s="274" customFormat="1" ht="21" x14ac:dyDescent="0.35">
      <c r="B263" s="285"/>
    </row>
    <row r="264" spans="2:2" s="274" customFormat="1" ht="21" x14ac:dyDescent="0.35">
      <c r="B264" s="285"/>
    </row>
    <row r="265" spans="2:2" s="274" customFormat="1" ht="21" x14ac:dyDescent="0.35">
      <c r="B265" s="285"/>
    </row>
    <row r="266" spans="2:2" s="274" customFormat="1" ht="21" x14ac:dyDescent="0.35">
      <c r="B266" s="285"/>
    </row>
    <row r="267" spans="2:2" s="274" customFormat="1" ht="21" x14ac:dyDescent="0.35">
      <c r="B267" s="285"/>
    </row>
    <row r="268" spans="2:2" s="274" customFormat="1" ht="21" x14ac:dyDescent="0.35">
      <c r="B268" s="285"/>
    </row>
    <row r="269" spans="2:2" s="274" customFormat="1" ht="21" x14ac:dyDescent="0.35">
      <c r="B269" s="285"/>
    </row>
    <row r="270" spans="2:2" s="274" customFormat="1" ht="21" x14ac:dyDescent="0.35">
      <c r="B270" s="285"/>
    </row>
    <row r="271" spans="2:2" s="274" customFormat="1" ht="21" x14ac:dyDescent="0.35">
      <c r="B271" s="285"/>
    </row>
    <row r="272" spans="2:2" s="274" customFormat="1" ht="21" x14ac:dyDescent="0.35">
      <c r="B272" s="285"/>
    </row>
    <row r="273" spans="2:2" s="274" customFormat="1" ht="21" x14ac:dyDescent="0.35">
      <c r="B273" s="285"/>
    </row>
    <row r="274" spans="2:2" s="274" customFormat="1" ht="21" x14ac:dyDescent="0.35">
      <c r="B274" s="285"/>
    </row>
    <row r="275" spans="2:2" s="274" customFormat="1" ht="21" x14ac:dyDescent="0.35">
      <c r="B275" s="285"/>
    </row>
    <row r="276" spans="2:2" s="274" customFormat="1" ht="21" x14ac:dyDescent="0.35">
      <c r="B276" s="285"/>
    </row>
    <row r="277" spans="2:2" s="274" customFormat="1" ht="21" x14ac:dyDescent="0.35">
      <c r="B277" s="285"/>
    </row>
    <row r="278" spans="2:2" s="274" customFormat="1" ht="21" x14ac:dyDescent="0.35">
      <c r="B278" s="285"/>
    </row>
    <row r="279" spans="2:2" s="274" customFormat="1" ht="21" x14ac:dyDescent="0.35">
      <c r="B279" s="285"/>
    </row>
    <row r="280" spans="2:2" s="274" customFormat="1" ht="21" x14ac:dyDescent="0.35">
      <c r="B280" s="285"/>
    </row>
    <row r="281" spans="2:2" s="274" customFormat="1" ht="21" x14ac:dyDescent="0.35">
      <c r="B281" s="285"/>
    </row>
    <row r="282" spans="2:2" s="274" customFormat="1" ht="21" x14ac:dyDescent="0.35">
      <c r="B282" s="285"/>
    </row>
    <row r="283" spans="2:2" s="274" customFormat="1" ht="21" x14ac:dyDescent="0.35">
      <c r="B283" s="285"/>
    </row>
    <row r="284" spans="2:2" s="274" customFormat="1" ht="21" x14ac:dyDescent="0.35">
      <c r="B284" s="285"/>
    </row>
    <row r="285" spans="2:2" s="274" customFormat="1" ht="21" x14ac:dyDescent="0.35">
      <c r="B285" s="285"/>
    </row>
    <row r="286" spans="2:2" s="274" customFormat="1" ht="21" x14ac:dyDescent="0.35">
      <c r="B286" s="285"/>
    </row>
    <row r="287" spans="2:2" s="274" customFormat="1" ht="21" x14ac:dyDescent="0.35">
      <c r="B287" s="285"/>
    </row>
    <row r="288" spans="2:2" s="274" customFormat="1" ht="21" x14ac:dyDescent="0.35">
      <c r="B288" s="285"/>
    </row>
    <row r="289" spans="2:2" s="274" customFormat="1" ht="21" x14ac:dyDescent="0.35">
      <c r="B289" s="285"/>
    </row>
    <row r="290" spans="2:2" s="274" customFormat="1" ht="21" x14ac:dyDescent="0.35">
      <c r="B290" s="285"/>
    </row>
    <row r="291" spans="2:2" s="274" customFormat="1" ht="21" x14ac:dyDescent="0.35">
      <c r="B291" s="285"/>
    </row>
    <row r="292" spans="2:2" s="274" customFormat="1" ht="21" x14ac:dyDescent="0.35">
      <c r="B292" s="285"/>
    </row>
    <row r="293" spans="2:2" s="274" customFormat="1" ht="21" x14ac:dyDescent="0.35">
      <c r="B293" s="285"/>
    </row>
    <row r="294" spans="2:2" s="274" customFormat="1" ht="21" x14ac:dyDescent="0.35">
      <c r="B294" s="285"/>
    </row>
    <row r="295" spans="2:2" s="274" customFormat="1" ht="21" x14ac:dyDescent="0.35">
      <c r="B295" s="285"/>
    </row>
    <row r="296" spans="2:2" s="274" customFormat="1" ht="21" x14ac:dyDescent="0.35">
      <c r="B296" s="285"/>
    </row>
    <row r="297" spans="2:2" s="274" customFormat="1" ht="21" x14ac:dyDescent="0.35">
      <c r="B297" s="285"/>
    </row>
    <row r="298" spans="2:2" s="274" customFormat="1" ht="21" x14ac:dyDescent="0.35">
      <c r="B298" s="285"/>
    </row>
    <row r="299" spans="2:2" s="274" customFormat="1" ht="21" x14ac:dyDescent="0.35">
      <c r="B299" s="285"/>
    </row>
    <row r="300" spans="2:2" s="274" customFormat="1" ht="21" x14ac:dyDescent="0.35">
      <c r="B300" s="285"/>
    </row>
    <row r="301" spans="2:2" s="274" customFormat="1" ht="21" x14ac:dyDescent="0.35">
      <c r="B301" s="285"/>
    </row>
    <row r="302" spans="2:2" s="274" customFormat="1" ht="21" x14ac:dyDescent="0.35">
      <c r="B302" s="285"/>
    </row>
    <row r="303" spans="2:2" s="274" customFormat="1" ht="21" x14ac:dyDescent="0.35">
      <c r="B303" s="285"/>
    </row>
    <row r="304" spans="2:2" s="274" customFormat="1" ht="21" x14ac:dyDescent="0.35">
      <c r="B304" s="285"/>
    </row>
    <row r="305" spans="2:2" s="274" customFormat="1" ht="21" x14ac:dyDescent="0.35">
      <c r="B305" s="285"/>
    </row>
    <row r="306" spans="2:2" s="274" customFormat="1" ht="21" x14ac:dyDescent="0.35">
      <c r="B306" s="285"/>
    </row>
    <row r="307" spans="2:2" s="274" customFormat="1" ht="21" x14ac:dyDescent="0.35">
      <c r="B307" s="285"/>
    </row>
    <row r="308" spans="2:2" s="274" customFormat="1" ht="21" x14ac:dyDescent="0.35">
      <c r="B308" s="285"/>
    </row>
    <row r="309" spans="2:2" s="274" customFormat="1" ht="21" x14ac:dyDescent="0.35">
      <c r="B309" s="285"/>
    </row>
    <row r="310" spans="2:2" s="274" customFormat="1" ht="21" x14ac:dyDescent="0.35">
      <c r="B310" s="285"/>
    </row>
    <row r="311" spans="2:2" s="274" customFormat="1" ht="21" x14ac:dyDescent="0.35">
      <c r="B311" s="285"/>
    </row>
    <row r="312" spans="2:2" s="274" customFormat="1" ht="21" x14ac:dyDescent="0.35">
      <c r="B312" s="285"/>
    </row>
    <row r="313" spans="2:2" s="274" customFormat="1" ht="21" x14ac:dyDescent="0.35">
      <c r="B313" s="285"/>
    </row>
    <row r="314" spans="2:2" s="274" customFormat="1" ht="21" x14ac:dyDescent="0.35">
      <c r="B314" s="285"/>
    </row>
    <row r="315" spans="2:2" s="274" customFormat="1" ht="21" x14ac:dyDescent="0.35">
      <c r="B315" s="285"/>
    </row>
    <row r="316" spans="2:2" s="274" customFormat="1" ht="21" x14ac:dyDescent="0.35">
      <c r="B316" s="285"/>
    </row>
    <row r="317" spans="2:2" s="274" customFormat="1" ht="21" x14ac:dyDescent="0.35">
      <c r="B317" s="285"/>
    </row>
    <row r="318" spans="2:2" s="274" customFormat="1" ht="21" x14ac:dyDescent="0.35">
      <c r="B318" s="285"/>
    </row>
    <row r="319" spans="2:2" s="274" customFormat="1" ht="21" x14ac:dyDescent="0.35">
      <c r="B319" s="285"/>
    </row>
    <row r="320" spans="2:2" s="274" customFormat="1" ht="21" x14ac:dyDescent="0.35">
      <c r="B320" s="285"/>
    </row>
    <row r="321" spans="2:2" s="274" customFormat="1" ht="21" x14ac:dyDescent="0.35">
      <c r="B321" s="285"/>
    </row>
    <row r="322" spans="2:2" s="274" customFormat="1" ht="21" x14ac:dyDescent="0.35">
      <c r="B322" s="285"/>
    </row>
    <row r="323" spans="2:2" s="274" customFormat="1" ht="21" x14ac:dyDescent="0.35">
      <c r="B323" s="285"/>
    </row>
    <row r="324" spans="2:2" s="274" customFormat="1" ht="21" x14ac:dyDescent="0.35">
      <c r="B324" s="285"/>
    </row>
    <row r="325" spans="2:2" s="274" customFormat="1" ht="21" x14ac:dyDescent="0.35">
      <c r="B325" s="285"/>
    </row>
    <row r="326" spans="2:2" s="274" customFormat="1" ht="21" x14ac:dyDescent="0.35">
      <c r="B326" s="285"/>
    </row>
    <row r="327" spans="2:2" s="274" customFormat="1" ht="21" x14ac:dyDescent="0.35">
      <c r="B327" s="285"/>
    </row>
    <row r="328" spans="2:2" s="274" customFormat="1" ht="21" x14ac:dyDescent="0.35">
      <c r="B328" s="285"/>
    </row>
    <row r="329" spans="2:2" s="274" customFormat="1" ht="21" x14ac:dyDescent="0.35">
      <c r="B329" s="285"/>
    </row>
    <row r="330" spans="2:2" s="274" customFormat="1" ht="21" x14ac:dyDescent="0.35">
      <c r="B330" s="285"/>
    </row>
    <row r="331" spans="2:2" s="274" customFormat="1" ht="21" x14ac:dyDescent="0.35">
      <c r="B331" s="285"/>
    </row>
    <row r="332" spans="2:2" s="274" customFormat="1" ht="21" x14ac:dyDescent="0.35">
      <c r="B332" s="285"/>
    </row>
    <row r="333" spans="2:2" s="274" customFormat="1" ht="21" x14ac:dyDescent="0.35">
      <c r="B333" s="285"/>
    </row>
    <row r="334" spans="2:2" s="274" customFormat="1" ht="21" x14ac:dyDescent="0.35">
      <c r="B334" s="285"/>
    </row>
    <row r="335" spans="2:2" s="274" customFormat="1" ht="21" x14ac:dyDescent="0.35">
      <c r="B335" s="285"/>
    </row>
    <row r="336" spans="2:2" s="274" customFormat="1" ht="21" x14ac:dyDescent="0.35">
      <c r="B336" s="285"/>
    </row>
    <row r="337" spans="2:2" s="274" customFormat="1" ht="21" x14ac:dyDescent="0.35">
      <c r="B337" s="285"/>
    </row>
    <row r="338" spans="2:2" s="274" customFormat="1" ht="21" x14ac:dyDescent="0.35">
      <c r="B338" s="285"/>
    </row>
    <row r="339" spans="2:2" s="274" customFormat="1" ht="21" x14ac:dyDescent="0.35">
      <c r="B339" s="285"/>
    </row>
    <row r="340" spans="2:2" s="274" customFormat="1" ht="21" x14ac:dyDescent="0.35">
      <c r="B340" s="285"/>
    </row>
    <row r="341" spans="2:2" s="274" customFormat="1" ht="21" x14ac:dyDescent="0.35">
      <c r="B341" s="285"/>
    </row>
  </sheetData>
  <mergeCells count="6">
    <mergeCell ref="A1:E1"/>
    <mergeCell ref="A2:E2"/>
    <mergeCell ref="A3:E3"/>
    <mergeCell ref="A5:A6"/>
    <mergeCell ref="B5:C5"/>
    <mergeCell ref="D5:E5"/>
  </mergeCells>
  <pageMargins left="0.63" right="0.1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27" workbookViewId="0">
      <selection activeCell="J36" sqref="J36"/>
    </sheetView>
  </sheetViews>
  <sheetFormatPr defaultRowHeight="23.25" x14ac:dyDescent="0.5"/>
  <cols>
    <col min="1" max="1" width="17.25" style="3" customWidth="1"/>
    <col min="2" max="2" width="16.875" style="3" customWidth="1"/>
    <col min="3" max="3" width="18" style="3" customWidth="1"/>
    <col min="4" max="4" width="16.25" style="3" customWidth="1"/>
    <col min="5" max="5" width="16" style="3" customWidth="1"/>
    <col min="6" max="6" width="14.25" style="3" customWidth="1"/>
    <col min="7" max="7" width="15.75" style="3" customWidth="1"/>
    <col min="8" max="8" width="19.5" style="3" customWidth="1"/>
    <col min="9" max="16384" width="9" style="3"/>
  </cols>
  <sheetData>
    <row r="1" spans="1:10" ht="23.25" customHeight="1" x14ac:dyDescent="0.5">
      <c r="A1" s="405" t="s">
        <v>42</v>
      </c>
      <c r="B1" s="405"/>
      <c r="C1" s="405"/>
      <c r="D1" s="405"/>
      <c r="E1" s="405"/>
      <c r="F1" s="405"/>
      <c r="G1" s="405"/>
      <c r="H1" s="405"/>
      <c r="I1" s="194"/>
      <c r="J1" s="194"/>
    </row>
    <row r="2" spans="1:10" ht="23.25" customHeight="1" x14ac:dyDescent="0.5">
      <c r="A2" s="405" t="s">
        <v>24</v>
      </c>
      <c r="B2" s="405"/>
      <c r="C2" s="405"/>
      <c r="D2" s="405"/>
      <c r="E2" s="405"/>
      <c r="F2" s="405"/>
      <c r="G2" s="405"/>
      <c r="H2" s="405"/>
      <c r="I2" s="194"/>
      <c r="J2" s="194"/>
    </row>
    <row r="3" spans="1:10" ht="23.25" customHeight="1" x14ac:dyDescent="0.5">
      <c r="A3" s="405" t="s">
        <v>66</v>
      </c>
      <c r="B3" s="405"/>
      <c r="C3" s="405"/>
      <c r="D3" s="405"/>
      <c r="E3" s="405"/>
      <c r="F3" s="405"/>
      <c r="G3" s="405"/>
      <c r="H3" s="405"/>
      <c r="I3" s="194"/>
      <c r="J3" s="194"/>
    </row>
    <row r="4" spans="1:10" x14ac:dyDescent="0.5">
      <c r="A4" s="5" t="s">
        <v>361</v>
      </c>
    </row>
    <row r="5" spans="1:10" x14ac:dyDescent="0.5">
      <c r="A5" s="5" t="s">
        <v>13</v>
      </c>
    </row>
    <row r="6" spans="1:10" s="193" customFormat="1" ht="44.25" customHeight="1" x14ac:dyDescent="0.2">
      <c r="A6" s="23" t="s">
        <v>83</v>
      </c>
      <c r="B6" s="23" t="s">
        <v>84</v>
      </c>
      <c r="C6" s="23" t="s">
        <v>360</v>
      </c>
      <c r="D6" s="23" t="s">
        <v>129</v>
      </c>
      <c r="E6" s="23" t="s">
        <v>130</v>
      </c>
      <c r="F6" s="23" t="s">
        <v>131</v>
      </c>
      <c r="G6" s="23" t="s">
        <v>132</v>
      </c>
      <c r="H6" s="23" t="s">
        <v>133</v>
      </c>
    </row>
    <row r="7" spans="1:10" x14ac:dyDescent="0.5">
      <c r="A7" s="41">
        <v>0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</row>
    <row r="8" spans="1:10" x14ac:dyDescent="0.5">
      <c r="A8" s="9"/>
      <c r="B8" s="9"/>
      <c r="C8" s="9"/>
      <c r="D8" s="9"/>
      <c r="E8" s="9"/>
      <c r="F8" s="9"/>
      <c r="G8" s="9"/>
      <c r="H8" s="9"/>
    </row>
    <row r="9" spans="1:10" x14ac:dyDescent="0.5">
      <c r="A9" s="420" t="s">
        <v>55</v>
      </c>
      <c r="B9" s="421"/>
      <c r="C9" s="422"/>
      <c r="D9" s="195">
        <v>0</v>
      </c>
      <c r="E9" s="195">
        <v>0</v>
      </c>
      <c r="F9" s="195">
        <v>0</v>
      </c>
      <c r="G9" s="195">
        <v>0</v>
      </c>
      <c r="H9" s="195">
        <v>0</v>
      </c>
    </row>
    <row r="11" spans="1:10" x14ac:dyDescent="0.5">
      <c r="A11" s="5" t="s">
        <v>14</v>
      </c>
    </row>
    <row r="12" spans="1:10" ht="46.5" x14ac:dyDescent="0.5">
      <c r="A12" s="23" t="s">
        <v>83</v>
      </c>
      <c r="B12" s="23" t="s">
        <v>84</v>
      </c>
      <c r="C12" s="23" t="s">
        <v>360</v>
      </c>
      <c r="D12" s="23" t="s">
        <v>129</v>
      </c>
      <c r="E12" s="23" t="s">
        <v>130</v>
      </c>
      <c r="F12" s="23" t="s">
        <v>131</v>
      </c>
      <c r="G12" s="23" t="s">
        <v>132</v>
      </c>
      <c r="H12" s="23" t="s">
        <v>133</v>
      </c>
    </row>
    <row r="13" spans="1:10" x14ac:dyDescent="0.5">
      <c r="A13" s="41">
        <v>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10" x14ac:dyDescent="0.5">
      <c r="A14" s="9"/>
      <c r="B14" s="9"/>
      <c r="C14" s="9"/>
      <c r="D14" s="9"/>
      <c r="E14" s="9"/>
      <c r="F14" s="9"/>
      <c r="G14" s="9"/>
      <c r="H14" s="9"/>
    </row>
    <row r="15" spans="1:10" x14ac:dyDescent="0.5">
      <c r="A15" s="420" t="s">
        <v>55</v>
      </c>
      <c r="B15" s="421"/>
      <c r="C15" s="422"/>
      <c r="D15" s="195">
        <v>0</v>
      </c>
      <c r="E15" s="195">
        <v>0</v>
      </c>
      <c r="F15" s="195">
        <v>0</v>
      </c>
      <c r="G15" s="195">
        <v>0</v>
      </c>
      <c r="H15" s="195">
        <v>0</v>
      </c>
    </row>
    <row r="19" spans="1:8" x14ac:dyDescent="0.5">
      <c r="A19" s="405" t="s">
        <v>42</v>
      </c>
      <c r="B19" s="405"/>
      <c r="C19" s="405"/>
      <c r="D19" s="405"/>
      <c r="E19" s="405"/>
      <c r="F19" s="405"/>
      <c r="G19" s="405"/>
      <c r="H19" s="405"/>
    </row>
    <row r="20" spans="1:8" x14ac:dyDescent="0.5">
      <c r="A20" s="405" t="s">
        <v>24</v>
      </c>
      <c r="B20" s="405"/>
      <c r="C20" s="405"/>
      <c r="D20" s="405"/>
      <c r="E20" s="405"/>
      <c r="F20" s="405"/>
      <c r="G20" s="405"/>
      <c r="H20" s="405"/>
    </row>
    <row r="21" spans="1:8" x14ac:dyDescent="0.5">
      <c r="A21" s="405" t="s">
        <v>66</v>
      </c>
      <c r="B21" s="405"/>
      <c r="C21" s="405"/>
      <c r="D21" s="405"/>
      <c r="E21" s="405"/>
      <c r="F21" s="405"/>
      <c r="G21" s="405"/>
      <c r="H21" s="405"/>
    </row>
    <row r="22" spans="1:8" x14ac:dyDescent="0.5">
      <c r="A22" s="5" t="s">
        <v>362</v>
      </c>
    </row>
    <row r="23" spans="1:8" x14ac:dyDescent="0.5">
      <c r="A23" s="5" t="s">
        <v>13</v>
      </c>
    </row>
    <row r="24" spans="1:8" ht="46.5" x14ac:dyDescent="0.5">
      <c r="A24" s="23" t="s">
        <v>83</v>
      </c>
      <c r="B24" s="23" t="s">
        <v>84</v>
      </c>
      <c r="C24" s="23" t="s">
        <v>360</v>
      </c>
      <c r="D24" s="23" t="s">
        <v>129</v>
      </c>
      <c r="E24" s="23" t="s">
        <v>130</v>
      </c>
      <c r="F24" s="23" t="s">
        <v>131</v>
      </c>
      <c r="G24" s="23" t="s">
        <v>132</v>
      </c>
      <c r="H24" s="23" t="s">
        <v>133</v>
      </c>
    </row>
    <row r="25" spans="1:8" x14ac:dyDescent="0.5">
      <c r="A25" s="41">
        <v>0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x14ac:dyDescent="0.5">
      <c r="A26" s="9"/>
      <c r="B26" s="9"/>
      <c r="C26" s="9"/>
      <c r="D26" s="9"/>
      <c r="E26" s="9"/>
      <c r="F26" s="9"/>
      <c r="G26" s="9"/>
      <c r="H26" s="9"/>
    </row>
    <row r="27" spans="1:8" x14ac:dyDescent="0.5">
      <c r="A27" s="420" t="s">
        <v>55</v>
      </c>
      <c r="B27" s="421"/>
      <c r="C27" s="422"/>
      <c r="D27" s="195">
        <v>0</v>
      </c>
      <c r="E27" s="195">
        <v>0</v>
      </c>
      <c r="F27" s="195">
        <v>0</v>
      </c>
      <c r="G27" s="195">
        <v>0</v>
      </c>
      <c r="H27" s="195">
        <v>0</v>
      </c>
    </row>
    <row r="29" spans="1:8" x14ac:dyDescent="0.5">
      <c r="A29" s="5" t="s">
        <v>14</v>
      </c>
    </row>
    <row r="30" spans="1:8" ht="46.5" x14ac:dyDescent="0.5">
      <c r="A30" s="23" t="s">
        <v>83</v>
      </c>
      <c r="B30" s="23" t="s">
        <v>84</v>
      </c>
      <c r="C30" s="23" t="s">
        <v>360</v>
      </c>
      <c r="D30" s="23" t="s">
        <v>129</v>
      </c>
      <c r="E30" s="23" t="s">
        <v>130</v>
      </c>
      <c r="F30" s="23" t="s">
        <v>131</v>
      </c>
      <c r="G30" s="23" t="s">
        <v>132</v>
      </c>
      <c r="H30" s="23" t="s">
        <v>133</v>
      </c>
    </row>
    <row r="31" spans="1:8" x14ac:dyDescent="0.5">
      <c r="A31" s="41">
        <v>0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</row>
    <row r="32" spans="1:8" x14ac:dyDescent="0.5">
      <c r="A32" s="9"/>
      <c r="B32" s="9"/>
      <c r="C32" s="9"/>
      <c r="D32" s="9"/>
      <c r="E32" s="9"/>
      <c r="F32" s="9"/>
      <c r="G32" s="9"/>
      <c r="H32" s="9"/>
    </row>
    <row r="33" spans="1:8" x14ac:dyDescent="0.5">
      <c r="A33" s="420" t="s">
        <v>55</v>
      </c>
      <c r="B33" s="421"/>
      <c r="C33" s="422"/>
      <c r="D33" s="195">
        <v>0</v>
      </c>
      <c r="E33" s="195">
        <v>0</v>
      </c>
      <c r="F33" s="195">
        <v>0</v>
      </c>
      <c r="G33" s="195">
        <v>0</v>
      </c>
      <c r="H33" s="195">
        <v>0</v>
      </c>
    </row>
  </sheetData>
  <mergeCells count="10">
    <mergeCell ref="A1:H1"/>
    <mergeCell ref="A2:H2"/>
    <mergeCell ref="A3:H3"/>
    <mergeCell ref="A33:C33"/>
    <mergeCell ref="A9:C9"/>
    <mergeCell ref="A15:C15"/>
    <mergeCell ref="A19:H19"/>
    <mergeCell ref="A20:H20"/>
    <mergeCell ref="A21:H21"/>
    <mergeCell ref="A27:C27"/>
  </mergeCells>
  <pageMargins left="0.17" right="0.1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"/>
  <sheetViews>
    <sheetView workbookViewId="0">
      <selection sqref="A1:F14"/>
    </sheetView>
  </sheetViews>
  <sheetFormatPr defaultColWidth="9" defaultRowHeight="23.25" x14ac:dyDescent="0.5"/>
  <cols>
    <col min="1" max="1" width="17.625" style="3" customWidth="1"/>
    <col min="2" max="2" width="20.5" style="3" customWidth="1"/>
    <col min="3" max="3" width="22.75" style="3" customWidth="1"/>
    <col min="4" max="4" width="20.875" style="3" customWidth="1"/>
    <col min="5" max="5" width="20" style="3" customWidth="1"/>
    <col min="6" max="6" width="20.125" style="3" customWidth="1"/>
    <col min="7" max="16384" width="9" style="3"/>
  </cols>
  <sheetData>
    <row r="1" spans="1:6" x14ac:dyDescent="0.5">
      <c r="A1" s="336" t="s">
        <v>42</v>
      </c>
      <c r="B1" s="336"/>
      <c r="C1" s="336"/>
      <c r="D1" s="336"/>
      <c r="E1" s="336"/>
      <c r="F1" s="336"/>
    </row>
    <row r="2" spans="1:6" x14ac:dyDescent="0.5">
      <c r="A2" s="336" t="s">
        <v>135</v>
      </c>
      <c r="B2" s="336"/>
      <c r="C2" s="336"/>
      <c r="D2" s="336"/>
      <c r="E2" s="336"/>
      <c r="F2" s="336"/>
    </row>
    <row r="3" spans="1:6" x14ac:dyDescent="0.5">
      <c r="A3" s="336" t="s">
        <v>139</v>
      </c>
      <c r="B3" s="336"/>
      <c r="C3" s="336"/>
      <c r="D3" s="336"/>
      <c r="E3" s="336"/>
      <c r="F3" s="336"/>
    </row>
    <row r="5" spans="1:6" s="5" customFormat="1" x14ac:dyDescent="0.5">
      <c r="A5" s="25" t="s">
        <v>136</v>
      </c>
      <c r="B5" s="26" t="s">
        <v>83</v>
      </c>
      <c r="C5" s="25" t="s">
        <v>69</v>
      </c>
      <c r="D5" s="25" t="s">
        <v>137</v>
      </c>
      <c r="E5" s="25" t="s">
        <v>138</v>
      </c>
      <c r="F5" s="25" t="s">
        <v>55</v>
      </c>
    </row>
    <row r="6" spans="1:6" x14ac:dyDescent="0.5">
      <c r="A6" s="9" t="s">
        <v>138</v>
      </c>
      <c r="B6" s="11" t="s">
        <v>138</v>
      </c>
      <c r="C6" s="11" t="s">
        <v>72</v>
      </c>
      <c r="D6" s="41">
        <v>4467668</v>
      </c>
      <c r="E6" s="41">
        <v>3209626.5</v>
      </c>
      <c r="F6" s="41">
        <f>SUM(E6)</f>
        <v>3209626.5</v>
      </c>
    </row>
    <row r="7" spans="1:6" x14ac:dyDescent="0.5">
      <c r="A7" s="9"/>
      <c r="B7" s="9"/>
      <c r="C7" s="9"/>
      <c r="D7" s="9"/>
      <c r="E7" s="9"/>
      <c r="F7" s="9"/>
    </row>
    <row r="8" spans="1:6" x14ac:dyDescent="0.5">
      <c r="A8" s="9"/>
      <c r="B8" s="9"/>
      <c r="C8" s="9"/>
      <c r="D8" s="9"/>
      <c r="E8" s="9"/>
      <c r="F8" s="9"/>
    </row>
    <row r="9" spans="1:6" x14ac:dyDescent="0.5">
      <c r="A9" s="9"/>
      <c r="B9" s="9"/>
      <c r="C9" s="9"/>
      <c r="D9" s="9"/>
      <c r="E9" s="9"/>
      <c r="F9" s="9"/>
    </row>
    <row r="10" spans="1:6" x14ac:dyDescent="0.5">
      <c r="A10" s="9"/>
      <c r="B10" s="9"/>
      <c r="C10" s="9"/>
      <c r="D10" s="9"/>
      <c r="E10" s="9"/>
      <c r="F10" s="9"/>
    </row>
    <row r="11" spans="1:6" x14ac:dyDescent="0.5">
      <c r="A11" s="9"/>
      <c r="B11" s="9"/>
      <c r="C11" s="9"/>
      <c r="D11" s="9"/>
      <c r="E11" s="9"/>
      <c r="F11" s="9"/>
    </row>
    <row r="12" spans="1:6" x14ac:dyDescent="0.5">
      <c r="A12" s="9"/>
      <c r="B12" s="9"/>
      <c r="C12" s="9"/>
      <c r="D12" s="9"/>
      <c r="E12" s="9"/>
      <c r="F12" s="9"/>
    </row>
    <row r="13" spans="1:6" x14ac:dyDescent="0.5">
      <c r="A13" s="9"/>
      <c r="B13" s="9"/>
      <c r="C13" s="9"/>
      <c r="D13" s="9"/>
      <c r="E13" s="9"/>
      <c r="F13" s="9"/>
    </row>
    <row r="14" spans="1:6" x14ac:dyDescent="0.5">
      <c r="A14" s="403" t="s">
        <v>55</v>
      </c>
      <c r="B14" s="406"/>
      <c r="C14" s="404"/>
      <c r="D14" s="42">
        <f>SUM(D6:D13)</f>
        <v>4467668</v>
      </c>
      <c r="E14" s="42">
        <f t="shared" ref="E14:F14" si="0">SUM(E6:E13)</f>
        <v>3209626.5</v>
      </c>
      <c r="F14" s="42">
        <f t="shared" si="0"/>
        <v>3209626.5</v>
      </c>
    </row>
  </sheetData>
  <mergeCells count="4">
    <mergeCell ref="A1:F1"/>
    <mergeCell ref="A2:F2"/>
    <mergeCell ref="A3:F3"/>
    <mergeCell ref="A14:C14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topLeftCell="A7" workbookViewId="0">
      <selection sqref="A1:H21"/>
    </sheetView>
  </sheetViews>
  <sheetFormatPr defaultColWidth="9" defaultRowHeight="23.25" x14ac:dyDescent="0.5"/>
  <cols>
    <col min="1" max="1" width="17.625" style="3" customWidth="1"/>
    <col min="2" max="2" width="20.5" style="3" customWidth="1"/>
    <col min="3" max="3" width="15.375" style="3" customWidth="1"/>
    <col min="4" max="4" width="14" style="3" customWidth="1"/>
    <col min="5" max="6" width="14.25" style="3" customWidth="1"/>
    <col min="7" max="7" width="15.375" style="3" customWidth="1"/>
    <col min="8" max="8" width="17.375" style="3" customWidth="1"/>
    <col min="9" max="16384" width="9" style="3"/>
  </cols>
  <sheetData>
    <row r="1" spans="1:8" x14ac:dyDescent="0.5">
      <c r="A1" s="336" t="s">
        <v>42</v>
      </c>
      <c r="B1" s="336"/>
      <c r="C1" s="336"/>
      <c r="D1" s="336"/>
      <c r="E1" s="336"/>
      <c r="F1" s="336"/>
      <c r="G1" s="336"/>
      <c r="H1" s="336"/>
    </row>
    <row r="2" spans="1:8" x14ac:dyDescent="0.5">
      <c r="A2" s="336" t="s">
        <v>173</v>
      </c>
      <c r="B2" s="336"/>
      <c r="C2" s="336"/>
      <c r="D2" s="336"/>
      <c r="E2" s="336"/>
      <c r="F2" s="336"/>
      <c r="G2" s="336"/>
      <c r="H2" s="336"/>
    </row>
    <row r="3" spans="1:8" x14ac:dyDescent="0.5">
      <c r="A3" s="336" t="s">
        <v>139</v>
      </c>
      <c r="B3" s="336"/>
      <c r="C3" s="336"/>
      <c r="D3" s="336"/>
      <c r="E3" s="336"/>
      <c r="F3" s="336"/>
      <c r="G3" s="336"/>
      <c r="H3" s="336"/>
    </row>
    <row r="5" spans="1:8" s="44" customFormat="1" ht="46.5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17" t="s">
        <v>87</v>
      </c>
      <c r="F5" s="23" t="s">
        <v>176</v>
      </c>
      <c r="G5" s="17" t="s">
        <v>177</v>
      </c>
      <c r="H5" s="17" t="s">
        <v>55</v>
      </c>
    </row>
    <row r="6" spans="1:8" ht="21" customHeight="1" x14ac:dyDescent="0.5">
      <c r="A6" s="9" t="s">
        <v>144</v>
      </c>
      <c r="B6" s="11" t="s">
        <v>174</v>
      </c>
      <c r="C6" s="11" t="s">
        <v>72</v>
      </c>
      <c r="D6" s="41">
        <v>1361700</v>
      </c>
      <c r="E6" s="41">
        <v>1361520</v>
      </c>
      <c r="F6" s="41">
        <v>0</v>
      </c>
      <c r="G6" s="41">
        <v>0</v>
      </c>
      <c r="H6" s="41">
        <f>SUM(E6:G6)</f>
        <v>1361520</v>
      </c>
    </row>
    <row r="7" spans="1:8" ht="21" customHeight="1" x14ac:dyDescent="0.5">
      <c r="A7" s="9"/>
      <c r="B7" s="9" t="s">
        <v>175</v>
      </c>
      <c r="C7" s="9" t="s">
        <v>72</v>
      </c>
      <c r="D7" s="10">
        <f>2557440+1677480</f>
        <v>4234920</v>
      </c>
      <c r="E7" s="10">
        <v>2377538</v>
      </c>
      <c r="F7" s="10"/>
      <c r="G7" s="10">
        <v>1489380</v>
      </c>
      <c r="H7" s="10">
        <f>SUM(E7:G7)</f>
        <v>3866918</v>
      </c>
    </row>
    <row r="8" spans="1:8" ht="21" customHeight="1" x14ac:dyDescent="0.5">
      <c r="A8" s="9"/>
      <c r="B8" s="9"/>
      <c r="C8" s="9"/>
      <c r="D8" s="10"/>
      <c r="E8" s="10"/>
      <c r="F8" s="10"/>
      <c r="G8" s="10"/>
      <c r="H8" s="10">
        <f t="shared" ref="H8:H19" si="0">SUM(E8:G8)</f>
        <v>0</v>
      </c>
    </row>
    <row r="9" spans="1:8" ht="21" customHeight="1" x14ac:dyDescent="0.5">
      <c r="A9" s="9" t="s">
        <v>147</v>
      </c>
      <c r="B9" s="9" t="s">
        <v>148</v>
      </c>
      <c r="C9" s="9" t="s">
        <v>72</v>
      </c>
      <c r="D9" s="10">
        <f>597620+375290</f>
        <v>972910</v>
      </c>
      <c r="E9" s="10">
        <v>220720</v>
      </c>
      <c r="F9" s="10">
        <v>0</v>
      </c>
      <c r="G9" s="10">
        <v>121260</v>
      </c>
      <c r="H9" s="10">
        <f t="shared" si="0"/>
        <v>341980</v>
      </c>
    </row>
    <row r="10" spans="1:8" ht="21" customHeight="1" x14ac:dyDescent="0.5">
      <c r="A10" s="9"/>
      <c r="B10" s="9" t="s">
        <v>88</v>
      </c>
      <c r="C10" s="9" t="s">
        <v>72</v>
      </c>
      <c r="D10" s="10">
        <f>1445000+590000</f>
        <v>2035000</v>
      </c>
      <c r="E10" s="10">
        <v>300880.59999999998</v>
      </c>
      <c r="F10" s="10">
        <v>0</v>
      </c>
      <c r="G10" s="10">
        <v>95269</v>
      </c>
      <c r="H10" s="10">
        <f t="shared" si="0"/>
        <v>396149.6</v>
      </c>
    </row>
    <row r="11" spans="1:8" ht="21" customHeight="1" x14ac:dyDescent="0.5">
      <c r="A11" s="9"/>
      <c r="B11" s="9" t="s">
        <v>94</v>
      </c>
      <c r="C11" s="9" t="s">
        <v>72</v>
      </c>
      <c r="D11" s="10">
        <f>410000+130000</f>
        <v>540000</v>
      </c>
      <c r="E11" s="10">
        <v>160180.4</v>
      </c>
      <c r="F11" s="10">
        <v>0</v>
      </c>
      <c r="G11" s="10">
        <v>99787</v>
      </c>
      <c r="H11" s="10">
        <f t="shared" si="0"/>
        <v>259967.4</v>
      </c>
    </row>
    <row r="12" spans="1:8" ht="21" customHeight="1" x14ac:dyDescent="0.5">
      <c r="A12" s="9"/>
      <c r="B12" s="9" t="s">
        <v>149</v>
      </c>
      <c r="C12" s="9" t="s">
        <v>72</v>
      </c>
      <c r="D12" s="10">
        <v>940000</v>
      </c>
      <c r="E12" s="10">
        <v>342535.82</v>
      </c>
      <c r="F12" s="10">
        <v>0</v>
      </c>
      <c r="G12" s="10">
        <v>3092</v>
      </c>
      <c r="H12" s="10">
        <f t="shared" si="0"/>
        <v>345627.82</v>
      </c>
    </row>
    <row r="13" spans="1:8" ht="21" customHeight="1" x14ac:dyDescent="0.5">
      <c r="A13" s="9"/>
      <c r="B13" s="9"/>
      <c r="C13" s="9"/>
      <c r="D13" s="10"/>
      <c r="E13" s="10"/>
      <c r="F13" s="10"/>
      <c r="G13" s="10"/>
      <c r="H13" s="10">
        <f t="shared" si="0"/>
        <v>0</v>
      </c>
    </row>
    <row r="14" spans="1:8" ht="21" customHeight="1" x14ac:dyDescent="0.5">
      <c r="A14" s="9" t="s">
        <v>150</v>
      </c>
      <c r="B14" s="9" t="s">
        <v>151</v>
      </c>
      <c r="C14" s="9" t="s">
        <v>72</v>
      </c>
      <c r="D14" s="10">
        <v>150000</v>
      </c>
      <c r="E14" s="10">
        <v>11694.49</v>
      </c>
      <c r="F14" s="10">
        <v>0</v>
      </c>
      <c r="G14" s="10">
        <v>0</v>
      </c>
      <c r="H14" s="10">
        <f t="shared" si="0"/>
        <v>11694.49</v>
      </c>
    </row>
    <row r="15" spans="1:8" ht="21" customHeight="1" x14ac:dyDescent="0.5">
      <c r="A15" s="9"/>
      <c r="B15" s="9" t="s">
        <v>98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</row>
    <row r="16" spans="1:8" ht="21" customHeight="1" x14ac:dyDescent="0.5">
      <c r="A16" s="9"/>
      <c r="B16" s="9"/>
      <c r="C16" s="9"/>
      <c r="D16" s="10"/>
      <c r="E16" s="10"/>
      <c r="F16" s="10"/>
      <c r="G16" s="10"/>
      <c r="H16" s="10">
        <f t="shared" si="0"/>
        <v>0</v>
      </c>
    </row>
    <row r="17" spans="1:8" ht="21" customHeight="1" x14ac:dyDescent="0.5">
      <c r="A17" s="9" t="s">
        <v>152</v>
      </c>
      <c r="B17" s="9" t="s">
        <v>153</v>
      </c>
      <c r="C17" s="9" t="s">
        <v>72</v>
      </c>
      <c r="D17" s="10">
        <v>20000</v>
      </c>
      <c r="E17" s="10">
        <v>0</v>
      </c>
      <c r="F17" s="10">
        <v>0</v>
      </c>
      <c r="G17" s="10">
        <v>0</v>
      </c>
      <c r="H17" s="10">
        <f t="shared" si="0"/>
        <v>0</v>
      </c>
    </row>
    <row r="18" spans="1:8" ht="21" customHeight="1" x14ac:dyDescent="0.5">
      <c r="A18" s="9"/>
      <c r="B18" s="9"/>
      <c r="C18" s="9"/>
      <c r="D18" s="10"/>
      <c r="E18" s="10"/>
      <c r="F18" s="10"/>
      <c r="G18" s="10"/>
      <c r="H18" s="10">
        <f t="shared" si="0"/>
        <v>0</v>
      </c>
    </row>
    <row r="19" spans="1:8" ht="21" customHeight="1" x14ac:dyDescent="0.5">
      <c r="A19" s="9" t="s">
        <v>154</v>
      </c>
      <c r="B19" s="9" t="s">
        <v>155</v>
      </c>
      <c r="C19" s="9" t="s">
        <v>72</v>
      </c>
      <c r="D19" s="10">
        <v>15000</v>
      </c>
      <c r="E19" s="10">
        <v>0</v>
      </c>
      <c r="F19" s="10">
        <v>0</v>
      </c>
      <c r="G19" s="10">
        <v>0</v>
      </c>
      <c r="H19" s="10">
        <f t="shared" si="0"/>
        <v>0</v>
      </c>
    </row>
    <row r="20" spans="1:8" ht="21" customHeight="1" x14ac:dyDescent="0.5">
      <c r="A20" s="9"/>
      <c r="B20" s="9"/>
      <c r="C20" s="9"/>
      <c r="D20" s="10"/>
      <c r="E20" s="10"/>
      <c r="F20" s="10"/>
      <c r="G20" s="10"/>
      <c r="H20" s="10"/>
    </row>
    <row r="21" spans="1:8" x14ac:dyDescent="0.5">
      <c r="A21" s="403" t="s">
        <v>55</v>
      </c>
      <c r="B21" s="406"/>
      <c r="C21" s="404"/>
      <c r="D21" s="42">
        <f>SUM(D6:D20)</f>
        <v>10269530</v>
      </c>
      <c r="E21" s="42">
        <f>SUM(E6:E20)</f>
        <v>4775069.3100000005</v>
      </c>
      <c r="F21" s="42">
        <f t="shared" ref="F21:G21" si="1">SUM(F6:F20)</f>
        <v>0</v>
      </c>
      <c r="G21" s="42">
        <f t="shared" si="1"/>
        <v>1808788</v>
      </c>
      <c r="H21" s="42">
        <f>SUM(H6:H20)</f>
        <v>6583857.3100000005</v>
      </c>
    </row>
  </sheetData>
  <mergeCells count="4">
    <mergeCell ref="A1:H1"/>
    <mergeCell ref="A2:H2"/>
    <mergeCell ref="A3:H3"/>
    <mergeCell ref="A21:C21"/>
  </mergeCells>
  <pageMargins left="0.17" right="0.1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0"/>
  <sheetViews>
    <sheetView topLeftCell="A16" workbookViewId="0">
      <selection sqref="A1:H20"/>
    </sheetView>
  </sheetViews>
  <sheetFormatPr defaultColWidth="9" defaultRowHeight="23.25" x14ac:dyDescent="0.5"/>
  <cols>
    <col min="1" max="1" width="17.625" style="3" customWidth="1"/>
    <col min="2" max="2" width="20.5" style="3" customWidth="1"/>
    <col min="3" max="3" width="15.375" style="3" customWidth="1"/>
    <col min="4" max="4" width="14" style="3" customWidth="1"/>
    <col min="5" max="6" width="14.25" style="3" customWidth="1"/>
    <col min="7" max="7" width="15.375" style="3" customWidth="1"/>
    <col min="8" max="8" width="17.375" style="3" customWidth="1"/>
    <col min="9" max="16384" width="9" style="3"/>
  </cols>
  <sheetData>
    <row r="1" spans="1:8" x14ac:dyDescent="0.5">
      <c r="A1" s="336" t="s">
        <v>42</v>
      </c>
      <c r="B1" s="336"/>
      <c r="C1" s="336"/>
      <c r="D1" s="336"/>
      <c r="E1" s="336"/>
      <c r="F1" s="336"/>
      <c r="G1" s="336"/>
      <c r="H1" s="336"/>
    </row>
    <row r="2" spans="1:8" x14ac:dyDescent="0.5">
      <c r="A2" s="336" t="s">
        <v>178</v>
      </c>
      <c r="B2" s="336"/>
      <c r="C2" s="336"/>
      <c r="D2" s="336"/>
      <c r="E2" s="336"/>
      <c r="F2" s="336"/>
      <c r="G2" s="336"/>
      <c r="H2" s="336"/>
    </row>
    <row r="3" spans="1:8" x14ac:dyDescent="0.5">
      <c r="A3" s="336" t="s">
        <v>139</v>
      </c>
      <c r="B3" s="336"/>
      <c r="C3" s="336"/>
      <c r="D3" s="336"/>
      <c r="E3" s="336"/>
      <c r="F3" s="336"/>
      <c r="G3" s="336"/>
      <c r="H3" s="336"/>
    </row>
    <row r="5" spans="1:8" s="44" customFormat="1" ht="69.75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91</v>
      </c>
      <c r="F5" s="23" t="s">
        <v>179</v>
      </c>
      <c r="G5" s="23" t="s">
        <v>180</v>
      </c>
      <c r="H5" s="17" t="s">
        <v>55</v>
      </c>
    </row>
    <row r="6" spans="1:8" ht="21" customHeight="1" x14ac:dyDescent="0.5">
      <c r="A6" s="9" t="s">
        <v>144</v>
      </c>
      <c r="B6" s="9" t="s">
        <v>175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f>SUM(E6:G6)</f>
        <v>0</v>
      </c>
    </row>
    <row r="7" spans="1:8" ht="21" customHeight="1" x14ac:dyDescent="0.5">
      <c r="A7" s="9"/>
      <c r="B7" s="9"/>
      <c r="C7" s="9"/>
      <c r="D7" s="10"/>
      <c r="E7" s="10"/>
      <c r="F7" s="10"/>
      <c r="G7" s="10"/>
      <c r="H7" s="10"/>
    </row>
    <row r="8" spans="1:8" ht="21" customHeight="1" x14ac:dyDescent="0.5">
      <c r="A8" s="9" t="s">
        <v>147</v>
      </c>
      <c r="B8" s="9" t="s">
        <v>148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f t="shared" ref="H8:H18" si="0">SUM(E8:G8)</f>
        <v>0</v>
      </c>
    </row>
    <row r="9" spans="1:8" ht="21" customHeight="1" x14ac:dyDescent="0.5">
      <c r="A9" s="9"/>
      <c r="B9" s="9" t="s">
        <v>88</v>
      </c>
      <c r="C9" s="9" t="s">
        <v>72</v>
      </c>
      <c r="D9" s="10">
        <v>100000</v>
      </c>
      <c r="E9" s="10">
        <v>54000</v>
      </c>
      <c r="F9" s="10"/>
      <c r="G9" s="10">
        <v>7840</v>
      </c>
      <c r="H9" s="10">
        <f t="shared" si="0"/>
        <v>61840</v>
      </c>
    </row>
    <row r="10" spans="1:8" ht="21" customHeight="1" x14ac:dyDescent="0.5">
      <c r="A10" s="9"/>
      <c r="B10" s="9" t="s">
        <v>94</v>
      </c>
      <c r="C10" s="9" t="s">
        <v>72</v>
      </c>
      <c r="D10" s="10">
        <v>40000</v>
      </c>
      <c r="E10" s="10">
        <v>0</v>
      </c>
      <c r="F10" s="10">
        <v>0</v>
      </c>
      <c r="G10" s="10">
        <v>5500</v>
      </c>
      <c r="H10" s="10">
        <f t="shared" si="0"/>
        <v>5500</v>
      </c>
    </row>
    <row r="11" spans="1:8" ht="21" customHeight="1" x14ac:dyDescent="0.5">
      <c r="A11" s="9"/>
      <c r="B11" s="9" t="s">
        <v>149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f t="shared" si="0"/>
        <v>0</v>
      </c>
    </row>
    <row r="12" spans="1:8" ht="21" customHeight="1" x14ac:dyDescent="0.5">
      <c r="A12" s="9"/>
      <c r="B12" s="9"/>
      <c r="C12" s="9"/>
      <c r="D12" s="10"/>
      <c r="E12" s="10"/>
      <c r="F12" s="10"/>
      <c r="G12" s="10"/>
      <c r="H12" s="10"/>
    </row>
    <row r="13" spans="1:8" ht="21" customHeight="1" x14ac:dyDescent="0.5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</row>
    <row r="14" spans="1:8" ht="21" customHeight="1" x14ac:dyDescent="0.5">
      <c r="A14" s="9"/>
      <c r="B14" s="9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</row>
    <row r="15" spans="1:8" ht="21" customHeight="1" x14ac:dyDescent="0.5">
      <c r="A15" s="9"/>
      <c r="B15" s="9"/>
      <c r="C15" s="9"/>
      <c r="D15" s="10"/>
      <c r="E15" s="10"/>
      <c r="F15" s="10"/>
      <c r="G15" s="10"/>
      <c r="H15" s="10"/>
    </row>
    <row r="16" spans="1:8" ht="21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</row>
    <row r="17" spans="1:8" ht="21" customHeight="1" x14ac:dyDescent="0.5">
      <c r="A17" s="9"/>
      <c r="B17" s="9"/>
      <c r="C17" s="9"/>
      <c r="D17" s="10"/>
      <c r="E17" s="10"/>
      <c r="F17" s="10"/>
      <c r="G17" s="10"/>
      <c r="H17" s="10"/>
    </row>
    <row r="18" spans="1:8" ht="21" customHeight="1" x14ac:dyDescent="0.5">
      <c r="A18" s="9" t="s">
        <v>154</v>
      </c>
      <c r="B18" s="9" t="s">
        <v>155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</row>
    <row r="19" spans="1:8" ht="21" customHeight="1" x14ac:dyDescent="0.5">
      <c r="A19" s="9"/>
      <c r="B19" s="9"/>
      <c r="C19" s="9"/>
      <c r="D19" s="10"/>
      <c r="E19" s="10"/>
      <c r="F19" s="10"/>
      <c r="G19" s="10"/>
      <c r="H19" s="10"/>
    </row>
    <row r="20" spans="1:8" x14ac:dyDescent="0.5">
      <c r="A20" s="403" t="s">
        <v>55</v>
      </c>
      <c r="B20" s="406"/>
      <c r="C20" s="404"/>
      <c r="D20" s="42">
        <f>SUM(D6:D19)</f>
        <v>140000</v>
      </c>
      <c r="E20" s="42">
        <f>SUM(E6:E19)</f>
        <v>54000</v>
      </c>
      <c r="F20" s="42">
        <f t="shared" ref="F20:G20" si="1">SUM(F6:F19)</f>
        <v>0</v>
      </c>
      <c r="G20" s="42">
        <f t="shared" si="1"/>
        <v>13340</v>
      </c>
      <c r="H20" s="42">
        <f>SUM(H6:H19)</f>
        <v>67340</v>
      </c>
    </row>
  </sheetData>
  <mergeCells count="4">
    <mergeCell ref="A1:H1"/>
    <mergeCell ref="A2:H2"/>
    <mergeCell ref="A3:H3"/>
    <mergeCell ref="A20:C20"/>
  </mergeCells>
  <pageMargins left="0.17" right="0.1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0"/>
  <sheetViews>
    <sheetView workbookViewId="0">
      <selection sqref="A1:I21"/>
    </sheetView>
  </sheetViews>
  <sheetFormatPr defaultColWidth="9" defaultRowHeight="23.25" x14ac:dyDescent="0.5"/>
  <cols>
    <col min="1" max="1" width="17.625" style="3" customWidth="1"/>
    <col min="2" max="2" width="20.5" style="3" customWidth="1"/>
    <col min="3" max="3" width="12.5" style="3" customWidth="1"/>
    <col min="4" max="4" width="14" style="3" customWidth="1"/>
    <col min="5" max="6" width="14.25" style="3" customWidth="1"/>
    <col min="7" max="7" width="14" style="3" customWidth="1"/>
    <col min="8" max="8" width="13.875" style="3" customWidth="1"/>
    <col min="9" max="9" width="14.625" style="3" customWidth="1"/>
    <col min="10" max="16384" width="9" style="3"/>
  </cols>
  <sheetData>
    <row r="1" spans="1:9" x14ac:dyDescent="0.5">
      <c r="A1" s="336" t="s">
        <v>42</v>
      </c>
      <c r="B1" s="336"/>
      <c r="C1" s="336"/>
      <c r="D1" s="336"/>
      <c r="E1" s="336"/>
      <c r="F1" s="336"/>
      <c r="G1" s="336"/>
      <c r="H1" s="336"/>
      <c r="I1" s="336"/>
    </row>
    <row r="2" spans="1:9" x14ac:dyDescent="0.5">
      <c r="A2" s="336" t="s">
        <v>181</v>
      </c>
      <c r="B2" s="336"/>
      <c r="C2" s="336"/>
      <c r="D2" s="336"/>
      <c r="E2" s="336"/>
      <c r="F2" s="336"/>
      <c r="G2" s="336"/>
      <c r="H2" s="336"/>
      <c r="I2" s="336"/>
    </row>
    <row r="3" spans="1:9" x14ac:dyDescent="0.5">
      <c r="A3" s="336" t="s">
        <v>139</v>
      </c>
      <c r="B3" s="336"/>
      <c r="C3" s="336"/>
      <c r="D3" s="336"/>
      <c r="E3" s="336"/>
      <c r="F3" s="336"/>
      <c r="G3" s="336"/>
      <c r="H3" s="336"/>
      <c r="I3" s="336"/>
    </row>
    <row r="5" spans="1:9" s="44" customFormat="1" ht="69.75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93</v>
      </c>
      <c r="F5" s="23" t="s">
        <v>182</v>
      </c>
      <c r="G5" s="23" t="s">
        <v>183</v>
      </c>
      <c r="H5" s="23" t="s">
        <v>184</v>
      </c>
      <c r="I5" s="17" t="s">
        <v>55</v>
      </c>
    </row>
    <row r="6" spans="1:9" ht="21" customHeight="1" x14ac:dyDescent="0.5">
      <c r="A6" s="9" t="s">
        <v>144</v>
      </c>
      <c r="B6" s="9" t="s">
        <v>175</v>
      </c>
      <c r="C6" s="9" t="s">
        <v>72</v>
      </c>
      <c r="D6" s="41">
        <f>528240+301800+48000</f>
        <v>878040</v>
      </c>
      <c r="E6" s="41">
        <v>821520</v>
      </c>
      <c r="F6" s="41">
        <v>0</v>
      </c>
      <c r="G6" s="41">
        <v>0</v>
      </c>
      <c r="H6" s="41">
        <v>0</v>
      </c>
      <c r="I6" s="41">
        <f>SUM(E6:H6)</f>
        <v>821520</v>
      </c>
    </row>
    <row r="7" spans="1:9" ht="21" customHeight="1" x14ac:dyDescent="0.5">
      <c r="A7" s="9"/>
      <c r="B7" s="9"/>
      <c r="C7" s="9"/>
      <c r="D7" s="10"/>
      <c r="E7" s="10"/>
      <c r="F7" s="10"/>
      <c r="G7" s="10"/>
      <c r="H7" s="10"/>
      <c r="I7" s="10"/>
    </row>
    <row r="8" spans="1:9" ht="21" customHeight="1" x14ac:dyDescent="0.5">
      <c r="A8" s="9" t="s">
        <v>147</v>
      </c>
      <c r="B8" s="9" t="s">
        <v>148</v>
      </c>
      <c r="C8" s="9" t="s">
        <v>72</v>
      </c>
      <c r="D8" s="10">
        <v>94170</v>
      </c>
      <c r="E8" s="10">
        <v>0</v>
      </c>
      <c r="F8" s="10">
        <v>0</v>
      </c>
      <c r="G8" s="10">
        <v>0</v>
      </c>
      <c r="H8" s="10">
        <v>0</v>
      </c>
      <c r="I8" s="10">
        <f t="shared" ref="I8:I18" si="0">SUM(E8:G8)</f>
        <v>0</v>
      </c>
    </row>
    <row r="9" spans="1:9" ht="21" customHeight="1" x14ac:dyDescent="0.5">
      <c r="A9" s="9"/>
      <c r="B9" s="9" t="s">
        <v>88</v>
      </c>
      <c r="C9" s="9" t="s">
        <v>72</v>
      </c>
      <c r="D9" s="10">
        <f>30000+514600</f>
        <v>544600</v>
      </c>
      <c r="E9" s="10">
        <v>402479</v>
      </c>
      <c r="F9" s="10"/>
      <c r="G9" s="10">
        <v>0</v>
      </c>
      <c r="H9" s="10">
        <v>0</v>
      </c>
      <c r="I9" s="10">
        <f t="shared" si="0"/>
        <v>402479</v>
      </c>
    </row>
    <row r="10" spans="1:9" ht="21" customHeight="1" x14ac:dyDescent="0.5">
      <c r="A10" s="9"/>
      <c r="B10" s="9" t="s">
        <v>94</v>
      </c>
      <c r="C10" s="9" t="s">
        <v>72</v>
      </c>
      <c r="D10" s="10">
        <f>30000+20000+20000+744152+10000+10000</f>
        <v>834152</v>
      </c>
      <c r="E10" s="10">
        <v>739849.05</v>
      </c>
      <c r="F10" s="10">
        <v>0</v>
      </c>
      <c r="G10" s="10">
        <v>0</v>
      </c>
      <c r="H10" s="10">
        <v>0</v>
      </c>
      <c r="I10" s="10">
        <f>SUM(E10:H10)</f>
        <v>739849.05</v>
      </c>
    </row>
    <row r="11" spans="1:9" ht="21" customHeight="1" x14ac:dyDescent="0.5">
      <c r="A11" s="9"/>
      <c r="B11" s="9" t="s">
        <v>149</v>
      </c>
      <c r="C11" s="9" t="s">
        <v>72</v>
      </c>
      <c r="D11" s="10">
        <v>90000</v>
      </c>
      <c r="E11" s="10">
        <v>48367.69</v>
      </c>
      <c r="F11" s="10">
        <v>0</v>
      </c>
      <c r="G11" s="10">
        <v>0</v>
      </c>
      <c r="H11" s="10">
        <v>0</v>
      </c>
      <c r="I11" s="10">
        <f t="shared" si="0"/>
        <v>48367.69</v>
      </c>
    </row>
    <row r="12" spans="1:9" ht="21" customHeight="1" x14ac:dyDescent="0.5">
      <c r="A12" s="9"/>
      <c r="B12" s="9"/>
      <c r="C12" s="9"/>
      <c r="D12" s="10"/>
      <c r="E12" s="10"/>
      <c r="F12" s="10"/>
      <c r="G12" s="10"/>
      <c r="H12" s="10"/>
      <c r="I12" s="10"/>
    </row>
    <row r="13" spans="1:9" ht="21" customHeight="1" x14ac:dyDescent="0.5">
      <c r="A13" s="9" t="s">
        <v>150</v>
      </c>
      <c r="B13" s="9" t="s">
        <v>151</v>
      </c>
      <c r="C13" s="9" t="s">
        <v>72</v>
      </c>
      <c r="D13" s="10">
        <v>440000</v>
      </c>
      <c r="E13" s="10">
        <v>375000</v>
      </c>
      <c r="F13" s="10">
        <v>0</v>
      </c>
      <c r="G13" s="10">
        <v>0</v>
      </c>
      <c r="H13" s="10">
        <v>0</v>
      </c>
      <c r="I13" s="10">
        <f t="shared" si="0"/>
        <v>375000</v>
      </c>
    </row>
    <row r="14" spans="1:9" ht="21" customHeight="1" x14ac:dyDescent="0.5">
      <c r="A14" s="9"/>
      <c r="B14" s="9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f t="shared" si="0"/>
        <v>0</v>
      </c>
    </row>
    <row r="15" spans="1:9" ht="21" customHeight="1" x14ac:dyDescent="0.5">
      <c r="A15" s="9"/>
      <c r="B15" s="9"/>
      <c r="C15" s="9"/>
      <c r="D15" s="10"/>
      <c r="E15" s="10"/>
      <c r="F15" s="10"/>
      <c r="G15" s="10"/>
      <c r="H15" s="10"/>
      <c r="I15" s="10"/>
    </row>
    <row r="16" spans="1:9" ht="21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f t="shared" si="0"/>
        <v>0</v>
      </c>
    </row>
    <row r="17" spans="1:9" ht="21" customHeight="1" x14ac:dyDescent="0.5">
      <c r="A17" s="9"/>
      <c r="B17" s="9"/>
      <c r="C17" s="9"/>
      <c r="D17" s="10"/>
      <c r="E17" s="10"/>
      <c r="F17" s="10"/>
      <c r="G17" s="10"/>
      <c r="H17" s="10"/>
      <c r="I17" s="10"/>
    </row>
    <row r="18" spans="1:9" ht="21" customHeight="1" x14ac:dyDescent="0.5">
      <c r="A18" s="9" t="s">
        <v>154</v>
      </c>
      <c r="B18" s="9" t="s">
        <v>155</v>
      </c>
      <c r="C18" s="9" t="s">
        <v>72</v>
      </c>
      <c r="D18" s="10">
        <v>1260000</v>
      </c>
      <c r="E18" s="10">
        <v>1252000</v>
      </c>
      <c r="F18" s="10">
        <v>0</v>
      </c>
      <c r="G18" s="10">
        <v>0</v>
      </c>
      <c r="H18" s="10">
        <v>0</v>
      </c>
      <c r="I18" s="10">
        <f t="shared" si="0"/>
        <v>1252000</v>
      </c>
    </row>
    <row r="19" spans="1:9" ht="21" customHeight="1" x14ac:dyDescent="0.5">
      <c r="A19" s="9"/>
      <c r="B19" s="9"/>
      <c r="C19" s="9"/>
      <c r="D19" s="10"/>
      <c r="E19" s="10"/>
      <c r="F19" s="10"/>
      <c r="G19" s="10"/>
      <c r="H19" s="10"/>
      <c r="I19" s="10"/>
    </row>
    <row r="20" spans="1:9" x14ac:dyDescent="0.5">
      <c r="A20" s="403" t="s">
        <v>55</v>
      </c>
      <c r="B20" s="406"/>
      <c r="C20" s="404"/>
      <c r="D20" s="42">
        <f>SUM(D6:D19)</f>
        <v>4140962</v>
      </c>
      <c r="E20" s="42">
        <f>SUM(E6:E19)</f>
        <v>3639215.74</v>
      </c>
      <c r="F20" s="42">
        <f t="shared" ref="F20:H20" si="1">SUM(F6:F19)</f>
        <v>0</v>
      </c>
      <c r="G20" s="42">
        <f t="shared" si="1"/>
        <v>0</v>
      </c>
      <c r="H20" s="42">
        <f t="shared" si="1"/>
        <v>0</v>
      </c>
      <c r="I20" s="42">
        <f>SUM(I6:I19)</f>
        <v>3639215.74</v>
      </c>
    </row>
  </sheetData>
  <mergeCells count="4">
    <mergeCell ref="A1:I1"/>
    <mergeCell ref="A2:I2"/>
    <mergeCell ref="A3:I3"/>
    <mergeCell ref="A20:C20"/>
  </mergeCells>
  <pageMargins left="0.17" right="0.1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0"/>
  <sheetViews>
    <sheetView topLeftCell="A4" workbookViewId="0">
      <selection sqref="A1:I20"/>
    </sheetView>
  </sheetViews>
  <sheetFormatPr defaultColWidth="9" defaultRowHeight="23.25" x14ac:dyDescent="0.5"/>
  <cols>
    <col min="1" max="1" width="17.625" style="3" customWidth="1"/>
    <col min="2" max="2" width="20.5" style="3" customWidth="1"/>
    <col min="3" max="3" width="12.5" style="3" customWidth="1"/>
    <col min="4" max="4" width="14" style="3" customWidth="1"/>
    <col min="5" max="6" width="14.25" style="3" customWidth="1"/>
    <col min="7" max="7" width="14" style="3" customWidth="1"/>
    <col min="8" max="8" width="13.875" style="3" customWidth="1"/>
    <col min="9" max="9" width="14.625" style="3" customWidth="1"/>
    <col min="10" max="16384" width="9" style="3"/>
  </cols>
  <sheetData>
    <row r="1" spans="1:9" x14ac:dyDescent="0.5">
      <c r="A1" s="336" t="s">
        <v>42</v>
      </c>
      <c r="B1" s="336"/>
      <c r="C1" s="336"/>
      <c r="D1" s="336"/>
      <c r="E1" s="336"/>
      <c r="F1" s="336"/>
      <c r="G1" s="336"/>
      <c r="H1" s="336"/>
      <c r="I1" s="336"/>
    </row>
    <row r="2" spans="1:9" x14ac:dyDescent="0.5">
      <c r="A2" s="336" t="s">
        <v>189</v>
      </c>
      <c r="B2" s="336"/>
      <c r="C2" s="336"/>
      <c r="D2" s="336"/>
      <c r="E2" s="336"/>
      <c r="F2" s="336"/>
      <c r="G2" s="336"/>
      <c r="H2" s="336"/>
      <c r="I2" s="336"/>
    </row>
    <row r="3" spans="1:9" x14ac:dyDescent="0.5">
      <c r="A3" s="336" t="s">
        <v>139</v>
      </c>
      <c r="B3" s="336"/>
      <c r="C3" s="336"/>
      <c r="D3" s="336"/>
      <c r="E3" s="336"/>
      <c r="F3" s="336"/>
      <c r="G3" s="336"/>
      <c r="H3" s="336"/>
      <c r="I3" s="336"/>
    </row>
    <row r="5" spans="1:9" s="44" customFormat="1" ht="93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185</v>
      </c>
      <c r="F5" s="23" t="s">
        <v>186</v>
      </c>
      <c r="G5" s="23" t="s">
        <v>187</v>
      </c>
      <c r="H5" s="23" t="s">
        <v>188</v>
      </c>
      <c r="I5" s="17" t="s">
        <v>55</v>
      </c>
    </row>
    <row r="6" spans="1:9" ht="19.5" customHeight="1" x14ac:dyDescent="0.5">
      <c r="A6" s="9" t="s">
        <v>144</v>
      </c>
      <c r="B6" s="9" t="s">
        <v>175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f>SUM(E6:H6)</f>
        <v>0</v>
      </c>
    </row>
    <row r="7" spans="1:9" ht="19.5" customHeight="1" x14ac:dyDescent="0.5">
      <c r="A7" s="9"/>
      <c r="B7" s="9"/>
      <c r="C7" s="9"/>
      <c r="D7" s="10"/>
      <c r="E7" s="10"/>
      <c r="F7" s="10"/>
      <c r="G7" s="10"/>
      <c r="H7" s="10"/>
      <c r="I7" s="10"/>
    </row>
    <row r="8" spans="1:9" ht="19.5" customHeight="1" x14ac:dyDescent="0.5">
      <c r="A8" s="9" t="s">
        <v>147</v>
      </c>
      <c r="B8" s="9" t="s">
        <v>148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f t="shared" ref="I8:I18" si="0">SUM(E8:G8)</f>
        <v>0</v>
      </c>
    </row>
    <row r="9" spans="1:9" ht="19.5" customHeight="1" x14ac:dyDescent="0.5">
      <c r="A9" s="9"/>
      <c r="B9" s="9" t="s">
        <v>88</v>
      </c>
      <c r="C9" s="9" t="s">
        <v>72</v>
      </c>
      <c r="D9" s="10">
        <v>145000</v>
      </c>
      <c r="E9" s="10">
        <v>0</v>
      </c>
      <c r="F9" s="10"/>
      <c r="G9" s="10">
        <v>20115</v>
      </c>
      <c r="H9" s="10">
        <v>0</v>
      </c>
      <c r="I9" s="10">
        <f t="shared" si="0"/>
        <v>20115</v>
      </c>
    </row>
    <row r="10" spans="1:9" ht="19.5" customHeight="1" x14ac:dyDescent="0.5">
      <c r="A10" s="9"/>
      <c r="B10" s="9" t="s">
        <v>94</v>
      </c>
      <c r="C10" s="9" t="s">
        <v>72</v>
      </c>
      <c r="D10" s="10">
        <v>20000</v>
      </c>
      <c r="E10" s="10">
        <v>0</v>
      </c>
      <c r="F10" s="10">
        <v>0</v>
      </c>
      <c r="G10" s="10">
        <v>0</v>
      </c>
      <c r="H10" s="10">
        <v>0</v>
      </c>
      <c r="I10" s="10">
        <f>SUM(E10:H10)</f>
        <v>0</v>
      </c>
    </row>
    <row r="11" spans="1:9" ht="19.5" customHeight="1" x14ac:dyDescent="0.5">
      <c r="A11" s="9"/>
      <c r="B11" s="9" t="s">
        <v>149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f t="shared" si="0"/>
        <v>0</v>
      </c>
    </row>
    <row r="12" spans="1:9" ht="19.5" customHeight="1" x14ac:dyDescent="0.5">
      <c r="A12" s="9"/>
      <c r="B12" s="9"/>
      <c r="C12" s="9"/>
      <c r="D12" s="10"/>
      <c r="E12" s="10"/>
      <c r="F12" s="10"/>
      <c r="G12" s="10"/>
      <c r="H12" s="10"/>
      <c r="I12" s="10"/>
    </row>
    <row r="13" spans="1:9" ht="19.5" customHeight="1" x14ac:dyDescent="0.5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f t="shared" si="0"/>
        <v>0</v>
      </c>
    </row>
    <row r="14" spans="1:9" ht="19.5" customHeight="1" x14ac:dyDescent="0.5">
      <c r="A14" s="9"/>
      <c r="B14" s="9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f t="shared" si="0"/>
        <v>0</v>
      </c>
    </row>
    <row r="15" spans="1:9" ht="19.5" customHeight="1" x14ac:dyDescent="0.5">
      <c r="A15" s="9"/>
      <c r="B15" s="9"/>
      <c r="C15" s="9"/>
      <c r="D15" s="10"/>
      <c r="E15" s="10"/>
      <c r="F15" s="10"/>
      <c r="G15" s="10"/>
      <c r="H15" s="10"/>
      <c r="I15" s="10"/>
    </row>
    <row r="16" spans="1:9" ht="19.5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f t="shared" si="0"/>
        <v>0</v>
      </c>
    </row>
    <row r="17" spans="1:9" ht="19.5" customHeight="1" x14ac:dyDescent="0.5">
      <c r="A17" s="9"/>
      <c r="B17" s="9"/>
      <c r="C17" s="9"/>
      <c r="D17" s="10"/>
      <c r="E17" s="10"/>
      <c r="F17" s="10"/>
      <c r="G17" s="10"/>
      <c r="H17" s="10"/>
      <c r="I17" s="10"/>
    </row>
    <row r="18" spans="1:9" ht="19.5" customHeight="1" x14ac:dyDescent="0.5">
      <c r="A18" s="9" t="s">
        <v>154</v>
      </c>
      <c r="B18" s="9" t="s">
        <v>155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f t="shared" si="0"/>
        <v>0</v>
      </c>
    </row>
    <row r="19" spans="1:9" ht="19.5" customHeight="1" x14ac:dyDescent="0.5">
      <c r="A19" s="9"/>
      <c r="B19" s="9"/>
      <c r="C19" s="9"/>
      <c r="D19" s="10"/>
      <c r="E19" s="10"/>
      <c r="F19" s="10"/>
      <c r="G19" s="10"/>
      <c r="H19" s="10"/>
      <c r="I19" s="10"/>
    </row>
    <row r="20" spans="1:9" ht="19.5" customHeight="1" x14ac:dyDescent="0.5">
      <c r="A20" s="403" t="s">
        <v>55</v>
      </c>
      <c r="B20" s="406"/>
      <c r="C20" s="404"/>
      <c r="D20" s="42">
        <f>SUM(D6:D19)</f>
        <v>165000</v>
      </c>
      <c r="E20" s="42">
        <f>SUM(E6:E19)</f>
        <v>0</v>
      </c>
      <c r="F20" s="42">
        <f t="shared" ref="F20:H20" si="1">SUM(F6:F19)</f>
        <v>0</v>
      </c>
      <c r="G20" s="42">
        <f t="shared" si="1"/>
        <v>20115</v>
      </c>
      <c r="H20" s="42">
        <f t="shared" si="1"/>
        <v>0</v>
      </c>
      <c r="I20" s="42">
        <f>SUM(I6:I19)</f>
        <v>20115</v>
      </c>
    </row>
  </sheetData>
  <mergeCells count="4">
    <mergeCell ref="A1:I1"/>
    <mergeCell ref="A2:I2"/>
    <mergeCell ref="A3:I3"/>
    <mergeCell ref="A20:C20"/>
  </mergeCells>
  <pageMargins left="0.17" right="0.1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0"/>
  <sheetViews>
    <sheetView topLeftCell="A4" workbookViewId="0">
      <selection sqref="A1:I20"/>
    </sheetView>
  </sheetViews>
  <sheetFormatPr defaultColWidth="9" defaultRowHeight="23.25" x14ac:dyDescent="0.5"/>
  <cols>
    <col min="1" max="1" width="17.625" style="3" customWidth="1"/>
    <col min="2" max="2" width="20.5" style="3" customWidth="1"/>
    <col min="3" max="3" width="12.5" style="3" customWidth="1"/>
    <col min="4" max="4" width="14" style="3" customWidth="1"/>
    <col min="5" max="6" width="14.25" style="3" customWidth="1"/>
    <col min="7" max="7" width="14" style="3" customWidth="1"/>
    <col min="8" max="8" width="13.875" style="3" customWidth="1"/>
    <col min="9" max="9" width="14.625" style="3" customWidth="1"/>
    <col min="10" max="16384" width="9" style="3"/>
  </cols>
  <sheetData>
    <row r="1" spans="1:9" x14ac:dyDescent="0.5">
      <c r="A1" s="336" t="s">
        <v>42</v>
      </c>
      <c r="B1" s="336"/>
      <c r="C1" s="336"/>
      <c r="D1" s="336"/>
      <c r="E1" s="336"/>
      <c r="F1" s="336"/>
      <c r="G1" s="336"/>
      <c r="H1" s="336"/>
      <c r="I1" s="336"/>
    </row>
    <row r="2" spans="1:9" x14ac:dyDescent="0.5">
      <c r="A2" s="336" t="s">
        <v>190</v>
      </c>
      <c r="B2" s="336"/>
      <c r="C2" s="336"/>
      <c r="D2" s="336"/>
      <c r="E2" s="336"/>
      <c r="F2" s="336"/>
      <c r="G2" s="336"/>
      <c r="H2" s="336"/>
      <c r="I2" s="336"/>
    </row>
    <row r="3" spans="1:9" x14ac:dyDescent="0.5">
      <c r="A3" s="336" t="s">
        <v>139</v>
      </c>
      <c r="B3" s="336"/>
      <c r="C3" s="336"/>
      <c r="D3" s="336"/>
      <c r="E3" s="336"/>
      <c r="F3" s="336"/>
      <c r="G3" s="336"/>
      <c r="H3" s="336"/>
      <c r="I3" s="336"/>
    </row>
    <row r="5" spans="1:9" s="44" customFormat="1" ht="93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185</v>
      </c>
      <c r="F5" s="23" t="s">
        <v>186</v>
      </c>
      <c r="G5" s="23" t="s">
        <v>187</v>
      </c>
      <c r="H5" s="23" t="s">
        <v>188</v>
      </c>
      <c r="I5" s="17" t="s">
        <v>55</v>
      </c>
    </row>
    <row r="6" spans="1:9" ht="19.5" customHeight="1" x14ac:dyDescent="0.5">
      <c r="A6" s="9" t="s">
        <v>144</v>
      </c>
      <c r="B6" s="9" t="s">
        <v>175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f>SUM(E6:H6)</f>
        <v>0</v>
      </c>
    </row>
    <row r="7" spans="1:9" ht="19.5" customHeight="1" x14ac:dyDescent="0.5">
      <c r="A7" s="9"/>
      <c r="B7" s="9"/>
      <c r="C7" s="9"/>
      <c r="D7" s="10"/>
      <c r="E7" s="10"/>
      <c r="F7" s="10"/>
      <c r="G7" s="10"/>
      <c r="H7" s="10"/>
      <c r="I7" s="10"/>
    </row>
    <row r="8" spans="1:9" ht="19.5" customHeight="1" x14ac:dyDescent="0.5">
      <c r="A8" s="9" t="s">
        <v>147</v>
      </c>
      <c r="B8" s="9" t="s">
        <v>148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f t="shared" ref="I8:I18" si="0">SUM(E8:G8)</f>
        <v>0</v>
      </c>
    </row>
    <row r="9" spans="1:9" ht="19.5" customHeight="1" x14ac:dyDescent="0.5">
      <c r="A9" s="9"/>
      <c r="B9" s="9" t="s">
        <v>88</v>
      </c>
      <c r="C9" s="10">
        <v>0</v>
      </c>
      <c r="D9" s="10">
        <v>0</v>
      </c>
      <c r="E9" s="10">
        <v>0</v>
      </c>
      <c r="F9" s="10"/>
      <c r="G9" s="10">
        <v>0</v>
      </c>
      <c r="H9" s="10">
        <v>0</v>
      </c>
      <c r="I9" s="10">
        <f t="shared" si="0"/>
        <v>0</v>
      </c>
    </row>
    <row r="10" spans="1:9" ht="19.5" customHeight="1" x14ac:dyDescent="0.5">
      <c r="A10" s="9"/>
      <c r="B10" s="9" t="s">
        <v>94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f>SUM(E10:H10)</f>
        <v>0</v>
      </c>
    </row>
    <row r="11" spans="1:9" ht="19.5" customHeight="1" x14ac:dyDescent="0.5">
      <c r="A11" s="9"/>
      <c r="B11" s="9" t="s">
        <v>149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f t="shared" si="0"/>
        <v>0</v>
      </c>
    </row>
    <row r="12" spans="1:9" ht="19.5" customHeight="1" x14ac:dyDescent="0.5">
      <c r="A12" s="9"/>
      <c r="B12" s="9"/>
      <c r="C12" s="9"/>
      <c r="D12" s="10"/>
      <c r="E12" s="10"/>
      <c r="F12" s="10"/>
      <c r="G12" s="10"/>
      <c r="H12" s="10"/>
      <c r="I12" s="10"/>
    </row>
    <row r="13" spans="1:9" ht="19.5" customHeight="1" x14ac:dyDescent="0.5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f t="shared" si="0"/>
        <v>0</v>
      </c>
    </row>
    <row r="14" spans="1:9" ht="19.5" customHeight="1" x14ac:dyDescent="0.5">
      <c r="A14" s="9"/>
      <c r="B14" s="9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f t="shared" si="0"/>
        <v>0</v>
      </c>
    </row>
    <row r="15" spans="1:9" ht="19.5" customHeight="1" x14ac:dyDescent="0.5">
      <c r="A15" s="9"/>
      <c r="B15" s="9"/>
      <c r="C15" s="9"/>
      <c r="D15" s="10"/>
      <c r="E15" s="10"/>
      <c r="F15" s="10"/>
      <c r="G15" s="10"/>
      <c r="H15" s="10"/>
      <c r="I15" s="10"/>
    </row>
    <row r="16" spans="1:9" ht="19.5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f t="shared" si="0"/>
        <v>0</v>
      </c>
    </row>
    <row r="17" spans="1:9" ht="19.5" customHeight="1" x14ac:dyDescent="0.5">
      <c r="A17" s="9"/>
      <c r="B17" s="9"/>
      <c r="C17" s="9"/>
      <c r="D17" s="10"/>
      <c r="E17" s="10"/>
      <c r="F17" s="10"/>
      <c r="G17" s="10"/>
      <c r="H17" s="10"/>
      <c r="I17" s="10"/>
    </row>
    <row r="18" spans="1:9" ht="19.5" customHeight="1" x14ac:dyDescent="0.5">
      <c r="A18" s="9" t="s">
        <v>154</v>
      </c>
      <c r="B18" s="9" t="s">
        <v>155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f t="shared" si="0"/>
        <v>0</v>
      </c>
    </row>
    <row r="19" spans="1:9" ht="19.5" customHeight="1" x14ac:dyDescent="0.5">
      <c r="A19" s="9"/>
      <c r="B19" s="9"/>
      <c r="C19" s="9"/>
      <c r="D19" s="10"/>
      <c r="E19" s="10"/>
      <c r="F19" s="10"/>
      <c r="G19" s="10"/>
      <c r="H19" s="10"/>
      <c r="I19" s="10"/>
    </row>
    <row r="20" spans="1:9" ht="19.5" customHeight="1" x14ac:dyDescent="0.5">
      <c r="A20" s="403" t="s">
        <v>55</v>
      </c>
      <c r="B20" s="406"/>
      <c r="C20" s="404"/>
      <c r="D20" s="42">
        <f>SUM(D6:D19)</f>
        <v>0</v>
      </c>
      <c r="E20" s="42">
        <f>SUM(E6:E19)</f>
        <v>0</v>
      </c>
      <c r="F20" s="42">
        <f t="shared" ref="F20:H20" si="1">SUM(F6:F19)</f>
        <v>0</v>
      </c>
      <c r="G20" s="42">
        <f t="shared" si="1"/>
        <v>0</v>
      </c>
      <c r="H20" s="42">
        <f t="shared" si="1"/>
        <v>0</v>
      </c>
      <c r="I20" s="42">
        <f>SUM(I6:I19)</f>
        <v>0</v>
      </c>
    </row>
  </sheetData>
  <mergeCells count="4">
    <mergeCell ref="A1:I1"/>
    <mergeCell ref="A2:I2"/>
    <mergeCell ref="A3:I3"/>
    <mergeCell ref="A20:C20"/>
  </mergeCells>
  <pageMargins left="0.17" right="0.1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9" workbookViewId="0">
      <selection activeCell="M33" sqref="M33"/>
    </sheetView>
  </sheetViews>
  <sheetFormatPr defaultRowHeight="21.75" x14ac:dyDescent="0.45"/>
  <cols>
    <col min="1" max="1" width="3.25" style="333" customWidth="1"/>
    <col min="2" max="2" width="7" style="323" customWidth="1"/>
    <col min="3" max="5" width="9" style="323"/>
    <col min="6" max="6" width="5.625" style="323" customWidth="1"/>
    <col min="7" max="7" width="4.875" style="323" hidden="1" customWidth="1"/>
    <col min="8" max="8" width="11.75" style="324" customWidth="1"/>
    <col min="9" max="9" width="14.625" style="324" customWidth="1"/>
    <col min="10" max="10" width="14.5" style="324" customWidth="1"/>
    <col min="11" max="11" width="9" style="333"/>
    <col min="12" max="12" width="9.875" style="333" bestFit="1" customWidth="1"/>
    <col min="13" max="16384" width="9" style="333"/>
  </cols>
  <sheetData>
    <row r="1" spans="1:10" ht="22.5" customHeight="1" x14ac:dyDescent="0.45">
      <c r="A1" s="332"/>
      <c r="B1" s="337" t="s">
        <v>42</v>
      </c>
      <c r="C1" s="337"/>
      <c r="D1" s="337"/>
      <c r="E1" s="337"/>
      <c r="F1" s="337"/>
      <c r="G1" s="337"/>
      <c r="H1" s="337"/>
      <c r="I1" s="337"/>
      <c r="J1" s="337"/>
    </row>
    <row r="2" spans="1:10" ht="22.5" customHeight="1" x14ac:dyDescent="0.45">
      <c r="A2" s="332"/>
      <c r="B2" s="337" t="s">
        <v>486</v>
      </c>
      <c r="C2" s="337"/>
      <c r="D2" s="337"/>
      <c r="E2" s="337"/>
      <c r="F2" s="337"/>
      <c r="G2" s="337"/>
      <c r="H2" s="337"/>
      <c r="I2" s="337"/>
      <c r="J2" s="337"/>
    </row>
    <row r="3" spans="1:10" ht="22.5" customHeight="1" x14ac:dyDescent="0.45">
      <c r="A3" s="332"/>
      <c r="B3" s="337" t="s">
        <v>491</v>
      </c>
      <c r="C3" s="337"/>
      <c r="D3" s="337"/>
      <c r="E3" s="337"/>
      <c r="F3" s="337"/>
      <c r="G3" s="337"/>
      <c r="H3" s="337"/>
      <c r="I3" s="337"/>
      <c r="J3" s="337"/>
    </row>
    <row r="5" spans="1:10" x14ac:dyDescent="0.45">
      <c r="B5" s="323" t="s">
        <v>487</v>
      </c>
    </row>
    <row r="6" spans="1:10" x14ac:dyDescent="0.45">
      <c r="B6" s="323" t="s">
        <v>492</v>
      </c>
      <c r="J6" s="324">
        <v>37026449.399999999</v>
      </c>
    </row>
    <row r="7" spans="1:10" x14ac:dyDescent="0.45">
      <c r="C7" s="323" t="s">
        <v>499</v>
      </c>
    </row>
    <row r="8" spans="1:10" x14ac:dyDescent="0.45">
      <c r="B8" s="325" t="s">
        <v>120</v>
      </c>
      <c r="C8" s="323" t="s">
        <v>496</v>
      </c>
      <c r="H8" s="324">
        <v>12099.44</v>
      </c>
    </row>
    <row r="9" spans="1:10" x14ac:dyDescent="0.45">
      <c r="C9" s="323" t="s">
        <v>495</v>
      </c>
      <c r="H9" s="326">
        <v>122288</v>
      </c>
    </row>
    <row r="10" spans="1:10" x14ac:dyDescent="0.45">
      <c r="C10" s="323" t="s">
        <v>497</v>
      </c>
      <c r="H10" s="324">
        <v>6930</v>
      </c>
      <c r="J10" s="324">
        <f>SUM(H8:H11)</f>
        <v>141317.44</v>
      </c>
    </row>
    <row r="11" spans="1:10" ht="22.5" thickBot="1" x14ac:dyDescent="0.5">
      <c r="B11" s="323" t="s">
        <v>500</v>
      </c>
      <c r="J11" s="327">
        <f>SUM(J6-J10)</f>
        <v>36885131.960000001</v>
      </c>
    </row>
    <row r="12" spans="1:10" ht="22.5" thickTop="1" x14ac:dyDescent="0.45">
      <c r="B12" s="328"/>
      <c r="C12" s="328"/>
      <c r="D12" s="328"/>
      <c r="E12" s="328"/>
      <c r="F12" s="328"/>
      <c r="G12" s="328"/>
    </row>
    <row r="13" spans="1:10" x14ac:dyDescent="0.45">
      <c r="B13" s="323" t="s">
        <v>488</v>
      </c>
    </row>
    <row r="14" spans="1:10" x14ac:dyDescent="0.45">
      <c r="C14" s="323" t="s">
        <v>501</v>
      </c>
      <c r="J14" s="324">
        <v>58714276.439999998</v>
      </c>
    </row>
    <row r="15" spans="1:10" x14ac:dyDescent="0.45">
      <c r="C15" s="323" t="s">
        <v>499</v>
      </c>
    </row>
    <row r="16" spans="1:10" x14ac:dyDescent="0.45">
      <c r="C16" s="323" t="s">
        <v>505</v>
      </c>
      <c r="I16" s="324">
        <v>2070176.4</v>
      </c>
    </row>
    <row r="17" spans="2:12" x14ac:dyDescent="0.45">
      <c r="C17" s="323" t="s">
        <v>498</v>
      </c>
      <c r="I17" s="324">
        <v>1083162.31</v>
      </c>
    </row>
    <row r="18" spans="2:12" x14ac:dyDescent="0.45">
      <c r="C18" s="323" t="s">
        <v>493</v>
      </c>
      <c r="I18" s="324">
        <v>6930</v>
      </c>
    </row>
    <row r="19" spans="2:12" x14ac:dyDescent="0.45">
      <c r="C19" s="323" t="s">
        <v>489</v>
      </c>
      <c r="I19" s="324">
        <v>18668875.77</v>
      </c>
      <c r="J19" s="324">
        <f>SUM(I16:I19)</f>
        <v>21829144.48</v>
      </c>
    </row>
    <row r="20" spans="2:12" ht="22.5" thickBot="1" x14ac:dyDescent="0.5">
      <c r="B20" s="323" t="s">
        <v>500</v>
      </c>
      <c r="J20" s="327">
        <f>+J14-J19</f>
        <v>36885131.959999993</v>
      </c>
      <c r="L20" s="334">
        <f>J11-J20</f>
        <v>0</v>
      </c>
    </row>
    <row r="21" spans="2:12" ht="19.5" customHeight="1" thickTop="1" x14ac:dyDescent="0.45">
      <c r="B21" s="323" t="s">
        <v>506</v>
      </c>
    </row>
    <row r="22" spans="2:12" x14ac:dyDescent="0.45">
      <c r="C22" s="323" t="s">
        <v>502</v>
      </c>
      <c r="J22" s="324">
        <f>+J20</f>
        <v>36885131.959999993</v>
      </c>
    </row>
    <row r="23" spans="2:12" x14ac:dyDescent="0.45">
      <c r="C23" s="323" t="s">
        <v>507</v>
      </c>
      <c r="J23" s="324">
        <v>0</v>
      </c>
    </row>
    <row r="24" spans="2:12" x14ac:dyDescent="0.45">
      <c r="C24" s="323" t="s">
        <v>490</v>
      </c>
      <c r="J24" s="324">
        <v>0</v>
      </c>
    </row>
    <row r="25" spans="2:12" ht="22.5" thickBot="1" x14ac:dyDescent="0.5">
      <c r="C25" s="329" t="s">
        <v>494</v>
      </c>
      <c r="D25" s="329"/>
      <c r="E25" s="329"/>
      <c r="F25" s="329"/>
      <c r="G25" s="329"/>
      <c r="H25" s="330"/>
      <c r="J25" s="331">
        <f>SUM(J20-J24)</f>
        <v>36885131.959999993</v>
      </c>
    </row>
    <row r="26" spans="2:12" ht="13.5" customHeight="1" thickTop="1" x14ac:dyDescent="0.45"/>
    <row r="27" spans="2:12" x14ac:dyDescent="0.45">
      <c r="B27" s="323" t="s">
        <v>508</v>
      </c>
      <c r="J27" s="324">
        <v>18668875.77</v>
      </c>
    </row>
    <row r="28" spans="2:12" x14ac:dyDescent="0.45">
      <c r="C28" s="323" t="s">
        <v>509</v>
      </c>
      <c r="J28" s="324">
        <v>0</v>
      </c>
    </row>
    <row r="29" spans="2:12" x14ac:dyDescent="0.45">
      <c r="C29" s="323" t="s">
        <v>503</v>
      </c>
      <c r="J29" s="324">
        <v>0</v>
      </c>
    </row>
    <row r="30" spans="2:12" ht="22.5" thickBot="1" x14ac:dyDescent="0.5">
      <c r="C30" s="323" t="s">
        <v>504</v>
      </c>
      <c r="J30" s="327">
        <f>+J27</f>
        <v>18668875.77</v>
      </c>
    </row>
    <row r="31" spans="2:12" ht="22.5" thickTop="1" x14ac:dyDescent="0.45">
      <c r="D31" s="335"/>
    </row>
    <row r="32" spans="2:12" x14ac:dyDescent="0.45">
      <c r="C32" s="333"/>
      <c r="D32" s="333"/>
      <c r="E32" s="333"/>
      <c r="F32" s="333"/>
      <c r="G32" s="333"/>
      <c r="H32" s="333"/>
      <c r="I32" s="333"/>
      <c r="J32" s="333"/>
    </row>
    <row r="33" spans="2:10" x14ac:dyDescent="0.45">
      <c r="B33" s="324"/>
      <c r="C33" s="333"/>
      <c r="D33" s="333"/>
      <c r="E33" s="333"/>
      <c r="F33" s="333"/>
      <c r="G33" s="333"/>
      <c r="H33" s="333"/>
      <c r="I33" s="333"/>
      <c r="J33" s="333"/>
    </row>
  </sheetData>
  <mergeCells count="3">
    <mergeCell ref="B1:J1"/>
    <mergeCell ref="B2:J2"/>
    <mergeCell ref="B3:J3"/>
  </mergeCells>
  <pageMargins left="0.7" right="0.17" top="0.17" bottom="0.38" header="0.2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workbookViewId="0">
      <selection sqref="A1:J20"/>
    </sheetView>
  </sheetViews>
  <sheetFormatPr defaultColWidth="9" defaultRowHeight="23.25" x14ac:dyDescent="0.5"/>
  <cols>
    <col min="1" max="1" width="13.875" style="3" customWidth="1"/>
    <col min="2" max="2" width="17.5" style="3" customWidth="1"/>
    <col min="3" max="3" width="12.5" style="3" customWidth="1"/>
    <col min="4" max="4" width="11.5" style="3" customWidth="1"/>
    <col min="5" max="5" width="14.25" style="3" customWidth="1"/>
    <col min="6" max="6" width="11.875" style="3" customWidth="1"/>
    <col min="7" max="7" width="14" style="3" customWidth="1"/>
    <col min="8" max="8" width="13.875" style="3" customWidth="1"/>
    <col min="9" max="9" width="12.375" style="3" customWidth="1"/>
    <col min="10" max="10" width="13.125" style="3" customWidth="1"/>
    <col min="11" max="16384" width="9" style="3"/>
  </cols>
  <sheetData>
    <row r="1" spans="1:10" x14ac:dyDescent="0.5">
      <c r="A1" s="336" t="s">
        <v>42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x14ac:dyDescent="0.5">
      <c r="A2" s="336" t="s">
        <v>191</v>
      </c>
      <c r="B2" s="336"/>
      <c r="C2" s="336"/>
      <c r="D2" s="336"/>
      <c r="E2" s="336"/>
      <c r="F2" s="336"/>
      <c r="G2" s="336"/>
      <c r="H2" s="336"/>
      <c r="I2" s="336"/>
      <c r="J2" s="336"/>
    </row>
    <row r="3" spans="1:10" x14ac:dyDescent="0.5">
      <c r="A3" s="336" t="s">
        <v>139</v>
      </c>
      <c r="B3" s="336"/>
      <c r="C3" s="336"/>
      <c r="D3" s="336"/>
      <c r="E3" s="336"/>
      <c r="F3" s="336"/>
      <c r="G3" s="336"/>
      <c r="H3" s="336"/>
      <c r="I3" s="336"/>
      <c r="J3" s="336"/>
    </row>
    <row r="5" spans="1:10" s="44" customFormat="1" ht="69.75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192</v>
      </c>
      <c r="F5" s="23" t="s">
        <v>97</v>
      </c>
      <c r="G5" s="23" t="s">
        <v>193</v>
      </c>
      <c r="H5" s="23" t="s">
        <v>198</v>
      </c>
      <c r="I5" s="23" t="s">
        <v>194</v>
      </c>
      <c r="J5" s="17" t="s">
        <v>55</v>
      </c>
    </row>
    <row r="6" spans="1:10" ht="19.5" customHeight="1" x14ac:dyDescent="0.5">
      <c r="A6" s="9" t="s">
        <v>144</v>
      </c>
      <c r="B6" s="9" t="s">
        <v>175</v>
      </c>
      <c r="C6" s="41" t="s">
        <v>72</v>
      </c>
      <c r="D6" s="41">
        <f>920160+24000+42000+216000+24000</f>
        <v>1226160</v>
      </c>
      <c r="E6" s="41">
        <v>1174860</v>
      </c>
      <c r="F6" s="41">
        <v>0</v>
      </c>
      <c r="G6" s="41">
        <v>0</v>
      </c>
      <c r="H6" s="41">
        <v>0</v>
      </c>
      <c r="I6" s="41">
        <v>0</v>
      </c>
      <c r="J6" s="41">
        <f>SUM(E6:I6)</f>
        <v>1174860</v>
      </c>
    </row>
    <row r="7" spans="1:10" ht="19.5" customHeight="1" x14ac:dyDescent="0.5">
      <c r="A7" s="9"/>
      <c r="B7" s="9"/>
      <c r="C7" s="9"/>
      <c r="D7" s="10"/>
      <c r="E7" s="10"/>
      <c r="F7" s="10"/>
      <c r="G7" s="10"/>
      <c r="H7" s="10"/>
      <c r="I7" s="10"/>
      <c r="J7" s="10"/>
    </row>
    <row r="8" spans="1:10" ht="19.5" customHeight="1" x14ac:dyDescent="0.5">
      <c r="A8" s="9" t="s">
        <v>147</v>
      </c>
      <c r="B8" s="9" t="s">
        <v>148</v>
      </c>
      <c r="C8" s="10" t="s">
        <v>72</v>
      </c>
      <c r="D8" s="10">
        <f>129680+20000+70000+20000</f>
        <v>239680</v>
      </c>
      <c r="E8" s="10">
        <v>36000</v>
      </c>
      <c r="F8" s="10">
        <v>0</v>
      </c>
      <c r="G8" s="10">
        <v>0</v>
      </c>
      <c r="H8" s="10">
        <v>0</v>
      </c>
      <c r="I8" s="10">
        <v>0</v>
      </c>
      <c r="J8" s="10">
        <f t="shared" ref="J8:J18" si="0">SUM(E8:G8)</f>
        <v>36000</v>
      </c>
    </row>
    <row r="9" spans="1:10" ht="19.5" customHeight="1" x14ac:dyDescent="0.5">
      <c r="A9" s="9"/>
      <c r="B9" s="9" t="s">
        <v>88</v>
      </c>
      <c r="C9" s="10" t="s">
        <v>72</v>
      </c>
      <c r="D9" s="10">
        <f>30000+80000+20000</f>
        <v>130000</v>
      </c>
      <c r="E9" s="10">
        <v>11485</v>
      </c>
      <c r="F9" s="10"/>
      <c r="G9" s="10">
        <v>0</v>
      </c>
      <c r="H9" s="10">
        <v>0</v>
      </c>
      <c r="I9" s="10">
        <v>0</v>
      </c>
      <c r="J9" s="10">
        <f t="shared" si="0"/>
        <v>11485</v>
      </c>
    </row>
    <row r="10" spans="1:10" ht="19.5" customHeight="1" x14ac:dyDescent="0.5">
      <c r="A10" s="9"/>
      <c r="B10" s="9" t="s">
        <v>94</v>
      </c>
      <c r="C10" s="10" t="s">
        <v>72</v>
      </c>
      <c r="D10" s="10">
        <f>15000+20000+80000+5000+30000+20000</f>
        <v>170000</v>
      </c>
      <c r="E10" s="10">
        <v>110961</v>
      </c>
      <c r="F10" s="10">
        <v>0</v>
      </c>
      <c r="G10" s="10">
        <v>0</v>
      </c>
      <c r="H10" s="10">
        <v>0</v>
      </c>
      <c r="I10" s="10">
        <v>0</v>
      </c>
      <c r="J10" s="10">
        <f>SUM(E10:H10)</f>
        <v>110961</v>
      </c>
    </row>
    <row r="11" spans="1:10" ht="19.5" customHeight="1" x14ac:dyDescent="0.5">
      <c r="A11" s="9"/>
      <c r="B11" s="9" t="s">
        <v>149</v>
      </c>
      <c r="C11" s="10" t="s">
        <v>72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f t="shared" si="0"/>
        <v>0</v>
      </c>
    </row>
    <row r="12" spans="1:10" ht="19.5" customHeight="1" x14ac:dyDescent="0.5">
      <c r="A12" s="9"/>
      <c r="B12" s="9"/>
      <c r="C12" s="9"/>
      <c r="D12" s="10"/>
      <c r="E12" s="10"/>
      <c r="F12" s="10"/>
      <c r="G12" s="10"/>
      <c r="H12" s="10"/>
      <c r="I12" s="10"/>
      <c r="J12" s="10"/>
    </row>
    <row r="13" spans="1:10" ht="19.5" customHeight="1" x14ac:dyDescent="0.5">
      <c r="A13" s="9" t="s">
        <v>150</v>
      </c>
      <c r="B13" s="9" t="s">
        <v>151</v>
      </c>
      <c r="C13" s="10" t="s">
        <v>72</v>
      </c>
      <c r="D13" s="10">
        <v>30000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f t="shared" si="0"/>
        <v>0</v>
      </c>
    </row>
    <row r="14" spans="1:10" ht="19.5" customHeight="1" x14ac:dyDescent="0.5">
      <c r="A14" s="9"/>
      <c r="B14" s="9" t="s">
        <v>98</v>
      </c>
      <c r="C14" s="10" t="s">
        <v>72</v>
      </c>
      <c r="D14" s="10">
        <v>3576000</v>
      </c>
      <c r="E14" s="10">
        <v>0</v>
      </c>
      <c r="F14" s="10">
        <v>3572203</v>
      </c>
      <c r="G14" s="10">
        <v>0</v>
      </c>
      <c r="H14" s="10">
        <v>0</v>
      </c>
      <c r="I14" s="10">
        <v>0</v>
      </c>
      <c r="J14" s="10">
        <f t="shared" si="0"/>
        <v>3572203</v>
      </c>
    </row>
    <row r="15" spans="1:10" ht="19.5" customHeight="1" x14ac:dyDescent="0.5">
      <c r="A15" s="9"/>
      <c r="B15" s="9"/>
      <c r="C15" s="9"/>
      <c r="D15" s="10"/>
      <c r="E15" s="10"/>
      <c r="F15" s="10"/>
      <c r="G15" s="10"/>
      <c r="H15" s="10"/>
      <c r="I15" s="10"/>
      <c r="J15" s="10"/>
    </row>
    <row r="16" spans="1:10" ht="19.5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</row>
    <row r="17" spans="1:10" ht="19.5" customHeight="1" x14ac:dyDescent="0.5">
      <c r="A17" s="9"/>
      <c r="B17" s="9"/>
      <c r="C17" s="9"/>
      <c r="D17" s="10"/>
      <c r="E17" s="10"/>
      <c r="F17" s="10"/>
      <c r="G17" s="10"/>
      <c r="H17" s="10"/>
      <c r="I17" s="10"/>
      <c r="J17" s="10"/>
    </row>
    <row r="18" spans="1:10" ht="19.5" customHeight="1" x14ac:dyDescent="0.5">
      <c r="A18" s="9" t="s">
        <v>154</v>
      </c>
      <c r="B18" s="9" t="s">
        <v>155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</row>
    <row r="19" spans="1:10" ht="19.5" customHeight="1" x14ac:dyDescent="0.5">
      <c r="A19" s="9"/>
      <c r="B19" s="9"/>
      <c r="C19" s="9"/>
      <c r="D19" s="10"/>
      <c r="E19" s="10"/>
      <c r="F19" s="10"/>
      <c r="G19" s="10"/>
      <c r="H19" s="10"/>
      <c r="I19" s="10"/>
      <c r="J19" s="10"/>
    </row>
    <row r="20" spans="1:10" ht="19.5" customHeight="1" x14ac:dyDescent="0.5">
      <c r="A20" s="403" t="s">
        <v>55</v>
      </c>
      <c r="B20" s="406"/>
      <c r="C20" s="404"/>
      <c r="D20" s="42">
        <f>SUM(D6:D19)</f>
        <v>5371840</v>
      </c>
      <c r="E20" s="42">
        <f>SUM(E6:E19)</f>
        <v>1333306</v>
      </c>
      <c r="F20" s="42">
        <f t="shared" ref="F20:H20" si="1">SUM(F6:F19)</f>
        <v>3572203</v>
      </c>
      <c r="G20" s="42">
        <f t="shared" si="1"/>
        <v>0</v>
      </c>
      <c r="H20" s="42">
        <f t="shared" si="1"/>
        <v>0</v>
      </c>
      <c r="I20" s="42"/>
      <c r="J20" s="42">
        <f>SUM(J6:J19)</f>
        <v>4905509</v>
      </c>
    </row>
  </sheetData>
  <mergeCells count="4">
    <mergeCell ref="A1:J1"/>
    <mergeCell ref="A2:J2"/>
    <mergeCell ref="A3:J3"/>
    <mergeCell ref="A20:C20"/>
  </mergeCells>
  <pageMargins left="0.17" right="0.1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0"/>
  <sheetViews>
    <sheetView workbookViewId="0">
      <selection sqref="A1:G20"/>
    </sheetView>
  </sheetViews>
  <sheetFormatPr defaultColWidth="9" defaultRowHeight="23.25" x14ac:dyDescent="0.5"/>
  <cols>
    <col min="1" max="1" width="13.875" style="3" customWidth="1"/>
    <col min="2" max="2" width="22.375" style="3" customWidth="1"/>
    <col min="3" max="3" width="15.125" style="3" customWidth="1"/>
    <col min="4" max="4" width="14.5" style="3" customWidth="1"/>
    <col min="5" max="5" width="22.25" style="3" customWidth="1"/>
    <col min="6" max="6" width="21.375" style="3" customWidth="1"/>
    <col min="7" max="7" width="19.375" style="3" customWidth="1"/>
    <col min="8" max="16384" width="9" style="3"/>
  </cols>
  <sheetData>
    <row r="1" spans="1:7" x14ac:dyDescent="0.5">
      <c r="A1" s="336" t="s">
        <v>42</v>
      </c>
      <c r="B1" s="336"/>
      <c r="C1" s="336"/>
      <c r="D1" s="336"/>
      <c r="E1" s="336"/>
      <c r="F1" s="336"/>
      <c r="G1" s="336"/>
    </row>
    <row r="2" spans="1:7" x14ac:dyDescent="0.5">
      <c r="A2" s="336" t="s">
        <v>195</v>
      </c>
      <c r="B2" s="336"/>
      <c r="C2" s="336"/>
      <c r="D2" s="336"/>
      <c r="E2" s="336"/>
      <c r="F2" s="336"/>
      <c r="G2" s="336"/>
    </row>
    <row r="3" spans="1:7" x14ac:dyDescent="0.5">
      <c r="A3" s="336" t="s">
        <v>139</v>
      </c>
      <c r="B3" s="336"/>
      <c r="C3" s="336"/>
      <c r="D3" s="336"/>
      <c r="E3" s="336"/>
      <c r="F3" s="336"/>
      <c r="G3" s="336"/>
    </row>
    <row r="4" spans="1:7" ht="9" customHeight="1" x14ac:dyDescent="0.5"/>
    <row r="5" spans="1:7" s="44" customFormat="1" ht="69.75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196</v>
      </c>
      <c r="F5" s="23" t="s">
        <v>197</v>
      </c>
      <c r="G5" s="17" t="s">
        <v>55</v>
      </c>
    </row>
    <row r="6" spans="1:7" ht="19.5" customHeight="1" x14ac:dyDescent="0.5">
      <c r="A6" s="9" t="s">
        <v>144</v>
      </c>
      <c r="B6" s="9" t="s">
        <v>175</v>
      </c>
      <c r="C6" s="41">
        <v>0</v>
      </c>
      <c r="D6" s="41">
        <v>0</v>
      </c>
      <c r="E6" s="41">
        <v>0</v>
      </c>
      <c r="F6" s="41">
        <v>0</v>
      </c>
      <c r="G6" s="41">
        <f>SUM(E6:F6)</f>
        <v>0</v>
      </c>
    </row>
    <row r="7" spans="1:7" ht="19.5" customHeight="1" x14ac:dyDescent="0.5">
      <c r="A7" s="9"/>
      <c r="B7" s="9"/>
      <c r="C7" s="9"/>
      <c r="D7" s="10"/>
      <c r="E7" s="10"/>
      <c r="F7" s="10"/>
      <c r="G7" s="10"/>
    </row>
    <row r="8" spans="1:7" ht="19.5" customHeight="1" x14ac:dyDescent="0.5">
      <c r="A8" s="9" t="s">
        <v>147</v>
      </c>
      <c r="B8" s="9" t="s">
        <v>148</v>
      </c>
      <c r="C8" s="10">
        <v>0</v>
      </c>
      <c r="D8" s="10">
        <v>0</v>
      </c>
      <c r="E8" s="10">
        <v>0</v>
      </c>
      <c r="F8" s="10">
        <v>0</v>
      </c>
      <c r="G8" s="10">
        <f>SUM(E8:F8)</f>
        <v>0</v>
      </c>
    </row>
    <row r="9" spans="1:7" ht="19.5" customHeight="1" x14ac:dyDescent="0.5">
      <c r="A9" s="9"/>
      <c r="B9" s="9" t="s">
        <v>88</v>
      </c>
      <c r="C9" s="10" t="s">
        <v>72</v>
      </c>
      <c r="D9" s="10">
        <v>220000</v>
      </c>
      <c r="E9" s="10">
        <v>0</v>
      </c>
      <c r="F9" s="10">
        <v>23610</v>
      </c>
      <c r="G9" s="10">
        <f>SUM(E9:F9)</f>
        <v>23610</v>
      </c>
    </row>
    <row r="10" spans="1:7" ht="19.5" customHeight="1" x14ac:dyDescent="0.5">
      <c r="A10" s="9"/>
      <c r="B10" s="9" t="s">
        <v>94</v>
      </c>
      <c r="C10" s="10">
        <v>0</v>
      </c>
      <c r="D10" s="10">
        <v>0</v>
      </c>
      <c r="E10" s="10">
        <v>0</v>
      </c>
      <c r="F10" s="10">
        <v>0</v>
      </c>
      <c r="G10" s="10">
        <f>SUM(E10:F10)</f>
        <v>0</v>
      </c>
    </row>
    <row r="11" spans="1:7" ht="19.5" customHeight="1" x14ac:dyDescent="0.5">
      <c r="A11" s="9"/>
      <c r="B11" s="9" t="s">
        <v>149</v>
      </c>
      <c r="C11" s="10">
        <v>0</v>
      </c>
      <c r="D11" s="10">
        <v>0</v>
      </c>
      <c r="E11" s="10">
        <v>0</v>
      </c>
      <c r="F11" s="10">
        <v>0</v>
      </c>
      <c r="G11" s="10">
        <f>SUM(E11:F11)</f>
        <v>0</v>
      </c>
    </row>
    <row r="12" spans="1:7" ht="19.5" customHeight="1" x14ac:dyDescent="0.5">
      <c r="A12" s="9"/>
      <c r="B12" s="9"/>
      <c r="C12" s="9"/>
      <c r="D12" s="10"/>
      <c r="E12" s="10"/>
      <c r="F12" s="10"/>
      <c r="G12" s="10"/>
    </row>
    <row r="13" spans="1:7" ht="19.5" customHeight="1" x14ac:dyDescent="0.5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f>SUM(E13:F13)</f>
        <v>0</v>
      </c>
    </row>
    <row r="14" spans="1:7" ht="19.5" customHeight="1" x14ac:dyDescent="0.5">
      <c r="A14" s="9"/>
      <c r="B14" s="9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f>SUM(E14:F14)</f>
        <v>0</v>
      </c>
    </row>
    <row r="15" spans="1:7" ht="19.5" customHeight="1" x14ac:dyDescent="0.5">
      <c r="A15" s="9"/>
      <c r="B15" s="9"/>
      <c r="C15" s="9"/>
      <c r="D15" s="10"/>
      <c r="E15" s="10"/>
      <c r="F15" s="10"/>
      <c r="G15" s="10"/>
    </row>
    <row r="16" spans="1:7" ht="19.5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f>SUM(E16:F16)</f>
        <v>0</v>
      </c>
    </row>
    <row r="17" spans="1:7" ht="19.5" customHeight="1" x14ac:dyDescent="0.5">
      <c r="A17" s="9"/>
      <c r="B17" s="9"/>
      <c r="C17" s="9"/>
      <c r="D17" s="10"/>
      <c r="E17" s="10"/>
      <c r="F17" s="10"/>
      <c r="G17" s="10"/>
    </row>
    <row r="18" spans="1:7" ht="19.5" customHeight="1" x14ac:dyDescent="0.5">
      <c r="A18" s="9" t="s">
        <v>154</v>
      </c>
      <c r="B18" s="9" t="s">
        <v>155</v>
      </c>
      <c r="C18" s="10">
        <v>0</v>
      </c>
      <c r="D18" s="10">
        <v>0</v>
      </c>
      <c r="E18" s="10">
        <v>0</v>
      </c>
      <c r="F18" s="10">
        <v>0</v>
      </c>
      <c r="G18" s="10">
        <f>SUM(E18:F18)</f>
        <v>0</v>
      </c>
    </row>
    <row r="19" spans="1:7" ht="12.75" customHeight="1" x14ac:dyDescent="0.5">
      <c r="A19" s="9"/>
      <c r="B19" s="9"/>
      <c r="C19" s="9"/>
      <c r="D19" s="10"/>
      <c r="E19" s="10"/>
      <c r="F19" s="10"/>
      <c r="G19" s="10"/>
    </row>
    <row r="20" spans="1:7" ht="19.5" customHeight="1" x14ac:dyDescent="0.5">
      <c r="A20" s="403" t="s">
        <v>55</v>
      </c>
      <c r="B20" s="406"/>
      <c r="C20" s="404"/>
      <c r="D20" s="42">
        <f>SUM(D6:D19)</f>
        <v>220000</v>
      </c>
      <c r="E20" s="42">
        <f>SUM(E6:E19)</f>
        <v>0</v>
      </c>
      <c r="F20" s="42">
        <f t="shared" ref="F20" si="0">SUM(F6:F19)</f>
        <v>23610</v>
      </c>
      <c r="G20" s="42">
        <f>SUM(G6:G19)</f>
        <v>23610</v>
      </c>
    </row>
  </sheetData>
  <mergeCells count="4">
    <mergeCell ref="A1:G1"/>
    <mergeCell ref="A2:G2"/>
    <mergeCell ref="A3:G3"/>
    <mergeCell ref="A20:C20"/>
  </mergeCells>
  <pageMargins left="0.17" right="0.1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0"/>
  <sheetViews>
    <sheetView workbookViewId="0">
      <selection activeCell="L5" sqref="L5"/>
    </sheetView>
  </sheetViews>
  <sheetFormatPr defaultColWidth="9" defaultRowHeight="23.25" x14ac:dyDescent="0.5"/>
  <cols>
    <col min="1" max="1" width="13.875" style="3" customWidth="1"/>
    <col min="2" max="2" width="20.625" style="3" customWidth="1"/>
    <col min="3" max="3" width="13.125" style="3" customWidth="1"/>
    <col min="4" max="4" width="14.5" style="3" customWidth="1"/>
    <col min="5" max="5" width="14" style="3" customWidth="1"/>
    <col min="6" max="8" width="13.375" style="3" customWidth="1"/>
    <col min="9" max="9" width="19.375" style="3" customWidth="1"/>
    <col min="10" max="16384" width="9" style="3"/>
  </cols>
  <sheetData>
    <row r="1" spans="1:9" x14ac:dyDescent="0.5">
      <c r="A1" s="336" t="s">
        <v>42</v>
      </c>
      <c r="B1" s="336"/>
      <c r="C1" s="336"/>
      <c r="D1" s="336"/>
      <c r="E1" s="336"/>
      <c r="F1" s="336"/>
      <c r="G1" s="336"/>
      <c r="H1" s="336"/>
      <c r="I1" s="336"/>
    </row>
    <row r="2" spans="1:9" x14ac:dyDescent="0.5">
      <c r="A2" s="336" t="s">
        <v>203</v>
      </c>
      <c r="B2" s="336"/>
      <c r="C2" s="336"/>
      <c r="D2" s="336"/>
      <c r="E2" s="336"/>
      <c r="F2" s="336"/>
      <c r="G2" s="336"/>
      <c r="H2" s="336"/>
      <c r="I2" s="336"/>
    </row>
    <row r="3" spans="1:9" x14ac:dyDescent="0.5">
      <c r="A3" s="336" t="s">
        <v>139</v>
      </c>
      <c r="B3" s="336"/>
      <c r="C3" s="336"/>
      <c r="D3" s="336"/>
      <c r="E3" s="336"/>
      <c r="F3" s="336"/>
      <c r="G3" s="336"/>
      <c r="H3" s="336"/>
      <c r="I3" s="336"/>
    </row>
    <row r="4" spans="1:9" ht="9" customHeight="1" x14ac:dyDescent="0.5"/>
    <row r="5" spans="1:9" s="44" customFormat="1" ht="93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199</v>
      </c>
      <c r="F5" s="23" t="s">
        <v>200</v>
      </c>
      <c r="G5" s="23" t="s">
        <v>201</v>
      </c>
      <c r="H5" s="23" t="s">
        <v>202</v>
      </c>
      <c r="I5" s="17" t="s">
        <v>55</v>
      </c>
    </row>
    <row r="6" spans="1:9" ht="19.5" customHeight="1" x14ac:dyDescent="0.5">
      <c r="A6" s="9" t="s">
        <v>144</v>
      </c>
      <c r="B6" s="9" t="s">
        <v>175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f>SUM(C6:G6)</f>
        <v>0</v>
      </c>
      <c r="I6" s="41">
        <f>SUM(E6:F6)</f>
        <v>0</v>
      </c>
    </row>
    <row r="7" spans="1:9" ht="19.5" customHeight="1" x14ac:dyDescent="0.5">
      <c r="A7" s="9"/>
      <c r="B7" s="9"/>
      <c r="C7" s="9"/>
      <c r="D7" s="10"/>
      <c r="E7" s="10"/>
      <c r="F7" s="10"/>
      <c r="G7" s="10"/>
      <c r="H7" s="10"/>
      <c r="I7" s="10"/>
    </row>
    <row r="8" spans="1:9" ht="19.5" customHeight="1" x14ac:dyDescent="0.5">
      <c r="A8" s="9" t="s">
        <v>147</v>
      </c>
      <c r="B8" s="9" t="s">
        <v>148</v>
      </c>
      <c r="C8" s="10">
        <v>0</v>
      </c>
      <c r="D8" s="10">
        <v>0</v>
      </c>
      <c r="E8" s="10">
        <v>0</v>
      </c>
      <c r="F8" s="10">
        <v>0</v>
      </c>
      <c r="G8" s="10"/>
      <c r="H8" s="10">
        <f>SUM(C8:G8)</f>
        <v>0</v>
      </c>
      <c r="I8" s="10">
        <f>SUM(E8:F8)</f>
        <v>0</v>
      </c>
    </row>
    <row r="9" spans="1:9" ht="19.5" customHeight="1" x14ac:dyDescent="0.5">
      <c r="A9" s="9"/>
      <c r="B9" s="9" t="s">
        <v>88</v>
      </c>
      <c r="C9" s="10" t="s">
        <v>72</v>
      </c>
      <c r="D9" s="10">
        <f>120000+60000</f>
        <v>180000</v>
      </c>
      <c r="E9" s="10">
        <v>0</v>
      </c>
      <c r="F9" s="10">
        <v>28000</v>
      </c>
      <c r="G9" s="10">
        <v>17260</v>
      </c>
      <c r="H9" s="10">
        <v>0</v>
      </c>
      <c r="I9" s="10">
        <f>SUM(E9:H9)</f>
        <v>45260</v>
      </c>
    </row>
    <row r="10" spans="1:9" ht="19.5" customHeight="1" x14ac:dyDescent="0.5">
      <c r="A10" s="9"/>
      <c r="B10" s="9" t="s">
        <v>94</v>
      </c>
      <c r="C10" s="10" t="s">
        <v>72</v>
      </c>
      <c r="D10" s="10">
        <v>30000</v>
      </c>
      <c r="E10" s="10">
        <v>0</v>
      </c>
      <c r="F10" s="10">
        <v>4312</v>
      </c>
      <c r="G10" s="10">
        <v>0</v>
      </c>
      <c r="H10" s="10">
        <v>0</v>
      </c>
      <c r="I10" s="10">
        <f>SUM(E10:F10)</f>
        <v>4312</v>
      </c>
    </row>
    <row r="11" spans="1:9" ht="19.5" customHeight="1" x14ac:dyDescent="0.5">
      <c r="A11" s="9"/>
      <c r="B11" s="9" t="s">
        <v>149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f t="shared" ref="H11:H17" si="0">SUM(C11:G11)</f>
        <v>0</v>
      </c>
      <c r="I11" s="10">
        <f>SUM(E11:F11)</f>
        <v>0</v>
      </c>
    </row>
    <row r="12" spans="1:9" ht="19.5" customHeight="1" x14ac:dyDescent="0.5">
      <c r="A12" s="9"/>
      <c r="B12" s="9"/>
      <c r="C12" s="9"/>
      <c r="D12" s="10"/>
      <c r="E12" s="10"/>
      <c r="F12" s="10"/>
      <c r="G12" s="10"/>
      <c r="H12" s="10">
        <f t="shared" si="0"/>
        <v>0</v>
      </c>
      <c r="I12" s="10"/>
    </row>
    <row r="13" spans="1:9" ht="19.5" customHeight="1" x14ac:dyDescent="0.5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>SUM(E13:F13)</f>
        <v>0</v>
      </c>
    </row>
    <row r="14" spans="1:9" ht="19.5" customHeight="1" x14ac:dyDescent="0.5">
      <c r="A14" s="9"/>
      <c r="B14" s="9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>SUM(E14:F14)</f>
        <v>0</v>
      </c>
    </row>
    <row r="15" spans="1:9" ht="19.5" customHeight="1" x14ac:dyDescent="0.5">
      <c r="A15" s="9"/>
      <c r="B15" s="9"/>
      <c r="C15" s="9"/>
      <c r="D15" s="10"/>
      <c r="E15" s="10"/>
      <c r="F15" s="10"/>
      <c r="G15" s="10"/>
      <c r="H15" s="10">
        <f t="shared" si="0"/>
        <v>0</v>
      </c>
      <c r="I15" s="10"/>
    </row>
    <row r="16" spans="1:9" ht="19.5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>SUM(E16:F16)</f>
        <v>0</v>
      </c>
    </row>
    <row r="17" spans="1:9" ht="19.5" customHeight="1" x14ac:dyDescent="0.5">
      <c r="A17" s="9"/>
      <c r="B17" s="9"/>
      <c r="C17" s="9"/>
      <c r="D17" s="10"/>
      <c r="E17" s="10"/>
      <c r="F17" s="10"/>
      <c r="G17" s="10"/>
      <c r="H17" s="10">
        <f t="shared" si="0"/>
        <v>0</v>
      </c>
      <c r="I17" s="10"/>
    </row>
    <row r="18" spans="1:9" ht="19.5" customHeight="1" x14ac:dyDescent="0.5">
      <c r="A18" s="9" t="s">
        <v>154</v>
      </c>
      <c r="B18" s="9" t="s">
        <v>155</v>
      </c>
      <c r="C18" s="10" t="s">
        <v>72</v>
      </c>
      <c r="D18" s="10">
        <v>15000</v>
      </c>
      <c r="E18" s="10">
        <v>0</v>
      </c>
      <c r="F18" s="10">
        <v>0</v>
      </c>
      <c r="G18" s="10">
        <v>0</v>
      </c>
      <c r="H18" s="10">
        <f>SUM(E18:G18)</f>
        <v>0</v>
      </c>
      <c r="I18" s="10">
        <f>SUM(E18:H18)</f>
        <v>0</v>
      </c>
    </row>
    <row r="19" spans="1:9" ht="12.75" customHeight="1" x14ac:dyDescent="0.5">
      <c r="A19" s="9"/>
      <c r="B19" s="9"/>
      <c r="C19" s="9"/>
      <c r="D19" s="10"/>
      <c r="E19" s="10"/>
      <c r="F19" s="10"/>
      <c r="G19" s="10"/>
      <c r="H19" s="10"/>
      <c r="I19" s="10"/>
    </row>
    <row r="20" spans="1:9" ht="19.5" customHeight="1" x14ac:dyDescent="0.5">
      <c r="A20" s="403" t="s">
        <v>55</v>
      </c>
      <c r="B20" s="406"/>
      <c r="C20" s="404"/>
      <c r="D20" s="42">
        <f>SUM(D6:D19)</f>
        <v>225000</v>
      </c>
      <c r="E20" s="42">
        <f>SUM(E6:E19)</f>
        <v>0</v>
      </c>
      <c r="F20" s="42">
        <f t="shared" ref="F20" si="1">SUM(F6:F19)</f>
        <v>32312</v>
      </c>
      <c r="G20" s="42">
        <f>SUM(G6:G19)</f>
        <v>17260</v>
      </c>
      <c r="H20" s="42"/>
      <c r="I20" s="42">
        <f>SUM(I6:I19)</f>
        <v>49572</v>
      </c>
    </row>
  </sheetData>
  <mergeCells count="4">
    <mergeCell ref="A1:I1"/>
    <mergeCell ref="A2:I2"/>
    <mergeCell ref="A3:I3"/>
    <mergeCell ref="A20:C20"/>
  </mergeCells>
  <pageMargins left="0.17" right="0.1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0"/>
  <sheetViews>
    <sheetView topLeftCell="A6" workbookViewId="0">
      <selection sqref="A1:G22"/>
    </sheetView>
  </sheetViews>
  <sheetFormatPr defaultColWidth="9" defaultRowHeight="23.25" x14ac:dyDescent="0.5"/>
  <cols>
    <col min="1" max="1" width="13.875" style="3" customWidth="1"/>
    <col min="2" max="2" width="20.625" style="3" customWidth="1"/>
    <col min="3" max="6" width="18.625" style="3" customWidth="1"/>
    <col min="7" max="7" width="18.375" style="3" customWidth="1"/>
    <col min="8" max="16384" width="9" style="3"/>
  </cols>
  <sheetData>
    <row r="1" spans="1:7" x14ac:dyDescent="0.5">
      <c r="A1" s="336" t="s">
        <v>42</v>
      </c>
      <c r="B1" s="336"/>
      <c r="C1" s="336"/>
      <c r="D1" s="336"/>
      <c r="E1" s="336"/>
      <c r="F1" s="336"/>
      <c r="G1" s="336"/>
    </row>
    <row r="2" spans="1:7" x14ac:dyDescent="0.5">
      <c r="A2" s="336" t="s">
        <v>204</v>
      </c>
      <c r="B2" s="336"/>
      <c r="C2" s="336"/>
      <c r="D2" s="336"/>
      <c r="E2" s="336"/>
      <c r="F2" s="336"/>
      <c r="G2" s="336"/>
    </row>
    <row r="3" spans="1:7" x14ac:dyDescent="0.5">
      <c r="A3" s="336" t="s">
        <v>139</v>
      </c>
      <c r="B3" s="336"/>
      <c r="C3" s="336"/>
      <c r="D3" s="336"/>
      <c r="E3" s="336"/>
      <c r="F3" s="336"/>
      <c r="G3" s="336"/>
    </row>
    <row r="4" spans="1:7" ht="9" customHeight="1" x14ac:dyDescent="0.5"/>
    <row r="5" spans="1:7" s="44" customFormat="1" ht="69.75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205</v>
      </c>
      <c r="F5" s="23" t="s">
        <v>206</v>
      </c>
      <c r="G5" s="17" t="s">
        <v>55</v>
      </c>
    </row>
    <row r="6" spans="1:7" ht="19.5" customHeight="1" x14ac:dyDescent="0.5">
      <c r="A6" s="9" t="s">
        <v>144</v>
      </c>
      <c r="B6" s="9" t="s">
        <v>175</v>
      </c>
      <c r="C6" s="41">
        <v>0</v>
      </c>
      <c r="D6" s="41">
        <v>0</v>
      </c>
      <c r="E6" s="41">
        <v>0</v>
      </c>
      <c r="F6" s="41">
        <v>0</v>
      </c>
      <c r="G6" s="41">
        <f>SUM(E6:F6)</f>
        <v>0</v>
      </c>
    </row>
    <row r="7" spans="1:7" ht="19.5" customHeight="1" x14ac:dyDescent="0.5">
      <c r="A7" s="9"/>
      <c r="B7" s="9"/>
      <c r="C7" s="9"/>
      <c r="D7" s="10"/>
      <c r="E7" s="10"/>
      <c r="F7" s="10"/>
      <c r="G7" s="10"/>
    </row>
    <row r="8" spans="1:7" ht="19.5" customHeight="1" x14ac:dyDescent="0.5">
      <c r="A8" s="9" t="s">
        <v>147</v>
      </c>
      <c r="B8" s="9" t="s">
        <v>148</v>
      </c>
      <c r="C8" s="10">
        <v>0</v>
      </c>
      <c r="D8" s="10">
        <v>0</v>
      </c>
      <c r="E8" s="10">
        <v>0</v>
      </c>
      <c r="F8" s="10">
        <v>0</v>
      </c>
      <c r="G8" s="10">
        <f>SUM(E8:F8)</f>
        <v>0</v>
      </c>
    </row>
    <row r="9" spans="1:7" ht="19.5" customHeight="1" x14ac:dyDescent="0.5">
      <c r="A9" s="9"/>
      <c r="B9" s="9" t="s">
        <v>88</v>
      </c>
      <c r="C9" s="10">
        <v>0</v>
      </c>
      <c r="D9" s="10">
        <v>0</v>
      </c>
      <c r="E9" s="10">
        <v>0</v>
      </c>
      <c r="F9" s="10">
        <v>0</v>
      </c>
      <c r="G9" s="10">
        <f>SUM(E9:F9)</f>
        <v>0</v>
      </c>
    </row>
    <row r="10" spans="1:7" ht="19.5" customHeight="1" x14ac:dyDescent="0.5">
      <c r="A10" s="9"/>
      <c r="B10" s="9" t="s">
        <v>94</v>
      </c>
      <c r="C10" s="10">
        <v>0</v>
      </c>
      <c r="D10" s="10">
        <v>0</v>
      </c>
      <c r="E10" s="10">
        <v>0</v>
      </c>
      <c r="F10" s="10">
        <v>0</v>
      </c>
      <c r="G10" s="10">
        <f>SUM(E10:F10)</f>
        <v>0</v>
      </c>
    </row>
    <row r="11" spans="1:7" ht="19.5" customHeight="1" x14ac:dyDescent="0.5">
      <c r="A11" s="9"/>
      <c r="B11" s="9" t="s">
        <v>149</v>
      </c>
      <c r="C11" s="10">
        <v>0</v>
      </c>
      <c r="D11" s="10">
        <v>0</v>
      </c>
      <c r="E11" s="10">
        <v>0</v>
      </c>
      <c r="F11" s="10">
        <v>0</v>
      </c>
      <c r="G11" s="10">
        <f>SUM(E11:F11)</f>
        <v>0</v>
      </c>
    </row>
    <row r="12" spans="1:7" ht="19.5" customHeight="1" x14ac:dyDescent="0.5">
      <c r="A12" s="9"/>
      <c r="B12" s="9"/>
      <c r="C12" s="9"/>
      <c r="D12" s="10"/>
      <c r="E12" s="10"/>
      <c r="F12" s="10"/>
      <c r="G12" s="10"/>
    </row>
    <row r="13" spans="1:7" ht="19.5" customHeight="1" x14ac:dyDescent="0.5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f>SUM(E13:F13)</f>
        <v>0</v>
      </c>
    </row>
    <row r="14" spans="1:7" ht="19.5" customHeight="1" x14ac:dyDescent="0.5">
      <c r="A14" s="9"/>
      <c r="B14" s="9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f>SUM(E14:F14)</f>
        <v>0</v>
      </c>
    </row>
    <row r="15" spans="1:7" ht="19.5" customHeight="1" x14ac:dyDescent="0.5">
      <c r="A15" s="9"/>
      <c r="B15" s="9"/>
      <c r="C15" s="9"/>
      <c r="D15" s="10"/>
      <c r="E15" s="10"/>
      <c r="F15" s="10"/>
      <c r="G15" s="10"/>
    </row>
    <row r="16" spans="1:7" ht="19.5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f>SUM(E16:F16)</f>
        <v>0</v>
      </c>
    </row>
    <row r="17" spans="1:7" ht="19.5" customHeight="1" x14ac:dyDescent="0.5">
      <c r="A17" s="9"/>
      <c r="B17" s="9"/>
      <c r="C17" s="9"/>
      <c r="D17" s="10"/>
      <c r="E17" s="10"/>
      <c r="F17" s="10"/>
      <c r="G17" s="10"/>
    </row>
    <row r="18" spans="1:7" ht="19.5" customHeight="1" x14ac:dyDescent="0.5">
      <c r="A18" s="9" t="s">
        <v>154</v>
      </c>
      <c r="B18" s="9" t="s">
        <v>155</v>
      </c>
      <c r="C18" s="10">
        <v>0</v>
      </c>
      <c r="D18" s="10">
        <v>0</v>
      </c>
      <c r="E18" s="10">
        <v>0</v>
      </c>
      <c r="F18" s="10">
        <v>0</v>
      </c>
      <c r="G18" s="10">
        <f>SUM(E18:F18)</f>
        <v>0</v>
      </c>
    </row>
    <row r="19" spans="1:7" ht="12.75" customHeight="1" x14ac:dyDescent="0.5">
      <c r="A19" s="9"/>
      <c r="B19" s="9"/>
      <c r="C19" s="9"/>
      <c r="D19" s="10"/>
      <c r="E19" s="10"/>
      <c r="F19" s="10"/>
      <c r="G19" s="10"/>
    </row>
    <row r="20" spans="1:7" ht="19.5" customHeight="1" x14ac:dyDescent="0.5">
      <c r="A20" s="403" t="s">
        <v>55</v>
      </c>
      <c r="B20" s="406"/>
      <c r="C20" s="404"/>
      <c r="D20" s="42">
        <f>SUM(D6:D19)</f>
        <v>0</v>
      </c>
      <c r="E20" s="42">
        <f>SUM(E6:E19)</f>
        <v>0</v>
      </c>
      <c r="F20" s="42">
        <f t="shared" ref="F20" si="0">SUM(F6:F19)</f>
        <v>0</v>
      </c>
      <c r="G20" s="42">
        <f>SUM(G6:G19)</f>
        <v>0</v>
      </c>
    </row>
  </sheetData>
  <mergeCells count="4">
    <mergeCell ref="A1:G1"/>
    <mergeCell ref="A2:G2"/>
    <mergeCell ref="A3:G3"/>
    <mergeCell ref="A20:C20"/>
  </mergeCells>
  <pageMargins left="0.61" right="0.17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0"/>
  <sheetViews>
    <sheetView topLeftCell="A7" workbookViewId="0">
      <selection sqref="A1:G20"/>
    </sheetView>
  </sheetViews>
  <sheetFormatPr defaultColWidth="9" defaultRowHeight="23.25" x14ac:dyDescent="0.5"/>
  <cols>
    <col min="1" max="1" width="13.875" style="3" customWidth="1"/>
    <col min="2" max="2" width="20.625" style="3" customWidth="1"/>
    <col min="3" max="6" width="18.625" style="3" customWidth="1"/>
    <col min="7" max="7" width="18.375" style="3" customWidth="1"/>
    <col min="8" max="16384" width="9" style="3"/>
  </cols>
  <sheetData>
    <row r="1" spans="1:7" x14ac:dyDescent="0.5">
      <c r="A1" s="336" t="s">
        <v>42</v>
      </c>
      <c r="B1" s="336"/>
      <c r="C1" s="336"/>
      <c r="D1" s="336"/>
      <c r="E1" s="336"/>
      <c r="F1" s="336"/>
      <c r="G1" s="336"/>
    </row>
    <row r="2" spans="1:7" x14ac:dyDescent="0.5">
      <c r="A2" s="336" t="s">
        <v>207</v>
      </c>
      <c r="B2" s="336"/>
      <c r="C2" s="336"/>
      <c r="D2" s="336"/>
      <c r="E2" s="336"/>
      <c r="F2" s="336"/>
      <c r="G2" s="336"/>
    </row>
    <row r="3" spans="1:7" x14ac:dyDescent="0.5">
      <c r="A3" s="336" t="s">
        <v>139</v>
      </c>
      <c r="B3" s="336"/>
      <c r="C3" s="336"/>
      <c r="D3" s="336"/>
      <c r="E3" s="336"/>
      <c r="F3" s="336"/>
      <c r="G3" s="336"/>
    </row>
    <row r="4" spans="1:7" ht="9" customHeight="1" x14ac:dyDescent="0.5"/>
    <row r="5" spans="1:7" s="44" customFormat="1" ht="46.5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208</v>
      </c>
      <c r="F5" s="23" t="s">
        <v>209</v>
      </c>
      <c r="G5" s="17" t="s">
        <v>55</v>
      </c>
    </row>
    <row r="6" spans="1:7" ht="19.5" customHeight="1" x14ac:dyDescent="0.5">
      <c r="A6" s="9" t="s">
        <v>144</v>
      </c>
      <c r="B6" s="9" t="s">
        <v>175</v>
      </c>
      <c r="C6" s="41">
        <v>0</v>
      </c>
      <c r="D6" s="41">
        <v>0</v>
      </c>
      <c r="E6" s="41">
        <v>0</v>
      </c>
      <c r="F6" s="41">
        <v>0</v>
      </c>
      <c r="G6" s="41">
        <f>SUM(E6:F6)</f>
        <v>0</v>
      </c>
    </row>
    <row r="7" spans="1:7" ht="19.5" customHeight="1" x14ac:dyDescent="0.5">
      <c r="A7" s="9"/>
      <c r="B7" s="9"/>
      <c r="C7" s="9"/>
      <c r="D7" s="10"/>
      <c r="E7" s="10"/>
      <c r="F7" s="10"/>
      <c r="G7" s="10"/>
    </row>
    <row r="8" spans="1:7" ht="19.5" customHeight="1" x14ac:dyDescent="0.5">
      <c r="A8" s="9" t="s">
        <v>147</v>
      </c>
      <c r="B8" s="9" t="s">
        <v>148</v>
      </c>
      <c r="C8" s="10">
        <v>0</v>
      </c>
      <c r="D8" s="10">
        <v>0</v>
      </c>
      <c r="E8" s="10">
        <v>0</v>
      </c>
      <c r="F8" s="10">
        <v>0</v>
      </c>
      <c r="G8" s="10">
        <f>SUM(E8:F8)</f>
        <v>0</v>
      </c>
    </row>
    <row r="9" spans="1:7" ht="19.5" customHeight="1" x14ac:dyDescent="0.5">
      <c r="A9" s="9"/>
      <c r="B9" s="9" t="s">
        <v>88</v>
      </c>
      <c r="C9" s="10">
        <v>0</v>
      </c>
      <c r="D9" s="10">
        <v>0</v>
      </c>
      <c r="E9" s="10">
        <v>0</v>
      </c>
      <c r="F9" s="10">
        <v>0</v>
      </c>
      <c r="G9" s="10">
        <f>SUM(E9:F9)</f>
        <v>0</v>
      </c>
    </row>
    <row r="10" spans="1:7" ht="19.5" customHeight="1" x14ac:dyDescent="0.5">
      <c r="A10" s="9"/>
      <c r="B10" s="9" t="s">
        <v>94</v>
      </c>
      <c r="C10" s="10">
        <v>0</v>
      </c>
      <c r="D10" s="10">
        <v>0</v>
      </c>
      <c r="E10" s="10">
        <v>0</v>
      </c>
      <c r="F10" s="10">
        <v>0</v>
      </c>
      <c r="G10" s="10">
        <f>SUM(E10:F10)</f>
        <v>0</v>
      </c>
    </row>
    <row r="11" spans="1:7" ht="19.5" customHeight="1" x14ac:dyDescent="0.5">
      <c r="A11" s="9"/>
      <c r="B11" s="9" t="s">
        <v>149</v>
      </c>
      <c r="C11" s="10">
        <v>0</v>
      </c>
      <c r="D11" s="10">
        <v>0</v>
      </c>
      <c r="E11" s="10">
        <v>0</v>
      </c>
      <c r="F11" s="10">
        <v>0</v>
      </c>
      <c r="G11" s="10">
        <f>SUM(E11:F11)</f>
        <v>0</v>
      </c>
    </row>
    <row r="12" spans="1:7" ht="19.5" customHeight="1" x14ac:dyDescent="0.5">
      <c r="A12" s="9"/>
      <c r="B12" s="9"/>
      <c r="C12" s="9"/>
      <c r="D12" s="10"/>
      <c r="E12" s="10"/>
      <c r="F12" s="10"/>
      <c r="G12" s="10"/>
    </row>
    <row r="13" spans="1:7" ht="19.5" customHeight="1" x14ac:dyDescent="0.5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f>SUM(E13:F13)</f>
        <v>0</v>
      </c>
    </row>
    <row r="14" spans="1:7" ht="24" customHeight="1" x14ac:dyDescent="0.5">
      <c r="A14" s="9"/>
      <c r="B14" s="9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f>SUM(E14:F14)</f>
        <v>0</v>
      </c>
    </row>
    <row r="15" spans="1:7" ht="19.5" customHeight="1" x14ac:dyDescent="0.5">
      <c r="A15" s="9"/>
      <c r="B15" s="9"/>
      <c r="C15" s="9"/>
      <c r="D15" s="10"/>
      <c r="E15" s="10"/>
      <c r="F15" s="10"/>
      <c r="G15" s="10"/>
    </row>
    <row r="16" spans="1:7" ht="19.5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f>SUM(E16:F16)</f>
        <v>0</v>
      </c>
    </row>
    <row r="17" spans="1:7" ht="19.5" customHeight="1" x14ac:dyDescent="0.5">
      <c r="A17" s="9"/>
      <c r="B17" s="9"/>
      <c r="C17" s="9"/>
      <c r="D17" s="10"/>
      <c r="E17" s="10"/>
      <c r="F17" s="10"/>
      <c r="G17" s="10"/>
    </row>
    <row r="18" spans="1:7" ht="19.5" customHeight="1" x14ac:dyDescent="0.5">
      <c r="A18" s="9" t="s">
        <v>154</v>
      </c>
      <c r="B18" s="9" t="s">
        <v>155</v>
      </c>
      <c r="C18" s="10">
        <v>0</v>
      </c>
      <c r="D18" s="10">
        <v>0</v>
      </c>
      <c r="E18" s="10">
        <v>0</v>
      </c>
      <c r="F18" s="10">
        <v>0</v>
      </c>
      <c r="G18" s="10">
        <f>SUM(E18:F18)</f>
        <v>0</v>
      </c>
    </row>
    <row r="19" spans="1:7" ht="12.75" customHeight="1" x14ac:dyDescent="0.5">
      <c r="A19" s="9"/>
      <c r="B19" s="9"/>
      <c r="C19" s="9"/>
      <c r="D19" s="10"/>
      <c r="E19" s="10"/>
      <c r="F19" s="10"/>
      <c r="G19" s="10"/>
    </row>
    <row r="20" spans="1:7" ht="19.5" customHeight="1" x14ac:dyDescent="0.5">
      <c r="A20" s="403" t="s">
        <v>55</v>
      </c>
      <c r="B20" s="406"/>
      <c r="C20" s="404"/>
      <c r="D20" s="42">
        <f>SUM(D6:D19)</f>
        <v>0</v>
      </c>
      <c r="E20" s="42">
        <f>SUM(E6:E19)</f>
        <v>0</v>
      </c>
      <c r="F20" s="42">
        <f t="shared" ref="F20" si="0">SUM(F6:F19)</f>
        <v>0</v>
      </c>
      <c r="G20" s="42">
        <f>SUM(G6:G19)</f>
        <v>0</v>
      </c>
    </row>
  </sheetData>
  <mergeCells count="4">
    <mergeCell ref="A1:G1"/>
    <mergeCell ref="A2:G2"/>
    <mergeCell ref="A3:G3"/>
    <mergeCell ref="A20:C20"/>
  </mergeCells>
  <pageMargins left="0.55000000000000004" right="0.17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0"/>
  <sheetViews>
    <sheetView workbookViewId="0">
      <selection sqref="A1:H20"/>
    </sheetView>
  </sheetViews>
  <sheetFormatPr defaultColWidth="9" defaultRowHeight="23.25" x14ac:dyDescent="0.5"/>
  <cols>
    <col min="1" max="1" width="13.875" style="3" customWidth="1"/>
    <col min="2" max="2" width="20.625" style="3" customWidth="1"/>
    <col min="3" max="8" width="15.5" style="3" customWidth="1"/>
    <col min="9" max="16384" width="9" style="3"/>
  </cols>
  <sheetData>
    <row r="1" spans="1:8" x14ac:dyDescent="0.5">
      <c r="A1" s="336" t="s">
        <v>42</v>
      </c>
      <c r="B1" s="336"/>
      <c r="C1" s="336"/>
      <c r="D1" s="336"/>
      <c r="E1" s="336"/>
      <c r="F1" s="336"/>
      <c r="G1" s="336"/>
      <c r="H1" s="336"/>
    </row>
    <row r="2" spans="1:8" x14ac:dyDescent="0.5">
      <c r="A2" s="336" t="s">
        <v>210</v>
      </c>
      <c r="B2" s="336"/>
      <c r="C2" s="336"/>
      <c r="D2" s="336"/>
      <c r="E2" s="336"/>
      <c r="F2" s="336"/>
      <c r="G2" s="336"/>
      <c r="H2" s="336"/>
    </row>
    <row r="3" spans="1:8" x14ac:dyDescent="0.5">
      <c r="A3" s="336" t="s">
        <v>139</v>
      </c>
      <c r="B3" s="336"/>
      <c r="C3" s="336"/>
      <c r="D3" s="336"/>
      <c r="E3" s="336"/>
      <c r="F3" s="336"/>
      <c r="G3" s="336"/>
      <c r="H3" s="336"/>
    </row>
    <row r="4" spans="1:8" ht="9" customHeight="1" x14ac:dyDescent="0.5"/>
    <row r="5" spans="1:8" s="44" customFormat="1" x14ac:dyDescent="0.2">
      <c r="A5" s="17" t="s">
        <v>136</v>
      </c>
      <c r="B5" s="43" t="s">
        <v>83</v>
      </c>
      <c r="C5" s="17" t="s">
        <v>69</v>
      </c>
      <c r="D5" s="17" t="s">
        <v>137</v>
      </c>
      <c r="E5" s="23" t="s">
        <v>211</v>
      </c>
      <c r="F5" s="23" t="s">
        <v>212</v>
      </c>
      <c r="G5" s="23" t="s">
        <v>213</v>
      </c>
      <c r="H5" s="17" t="s">
        <v>55</v>
      </c>
    </row>
    <row r="6" spans="1:8" ht="19.5" customHeight="1" x14ac:dyDescent="0.5">
      <c r="A6" s="9" t="s">
        <v>144</v>
      </c>
      <c r="B6" s="9" t="s">
        <v>175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f>SUM(E6:F6)</f>
        <v>0</v>
      </c>
    </row>
    <row r="7" spans="1:8" ht="19.5" customHeight="1" x14ac:dyDescent="0.5">
      <c r="A7" s="9"/>
      <c r="B7" s="9"/>
      <c r="C7" s="9"/>
      <c r="D7" s="10"/>
      <c r="E7" s="10"/>
      <c r="F7" s="10"/>
      <c r="G7" s="10"/>
      <c r="H7" s="10"/>
    </row>
    <row r="8" spans="1:8" ht="19.5" customHeight="1" x14ac:dyDescent="0.5">
      <c r="A8" s="9" t="s">
        <v>147</v>
      </c>
      <c r="B8" s="9" t="s">
        <v>148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f>SUM(E8:F8)</f>
        <v>0</v>
      </c>
    </row>
    <row r="9" spans="1:8" ht="19.5" customHeight="1" x14ac:dyDescent="0.5">
      <c r="A9" s="9"/>
      <c r="B9" s="9" t="s">
        <v>88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f>SUM(E9:F9)</f>
        <v>0</v>
      </c>
    </row>
    <row r="10" spans="1:8" ht="19.5" customHeight="1" x14ac:dyDescent="0.5">
      <c r="A10" s="9"/>
      <c r="B10" s="9" t="s">
        <v>94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f>SUM(E10:F10)</f>
        <v>0</v>
      </c>
    </row>
    <row r="11" spans="1:8" ht="19.5" customHeight="1" x14ac:dyDescent="0.5">
      <c r="A11" s="9"/>
      <c r="B11" s="9" t="s">
        <v>149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f>SUM(E11:F11)</f>
        <v>0</v>
      </c>
    </row>
    <row r="12" spans="1:8" ht="19.5" customHeight="1" x14ac:dyDescent="0.5">
      <c r="A12" s="9"/>
      <c r="B12" s="9"/>
      <c r="C12" s="9"/>
      <c r="D12" s="10"/>
      <c r="E12" s="10"/>
      <c r="F12" s="10"/>
      <c r="G12" s="10"/>
      <c r="H12" s="10"/>
    </row>
    <row r="13" spans="1:8" ht="19.5" customHeight="1" x14ac:dyDescent="0.5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f>SUM(E13:F13)</f>
        <v>0</v>
      </c>
    </row>
    <row r="14" spans="1:8" ht="24" customHeight="1" x14ac:dyDescent="0.5">
      <c r="A14" s="9"/>
      <c r="B14" s="9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>SUM(E14:F14)</f>
        <v>0</v>
      </c>
    </row>
    <row r="15" spans="1:8" ht="19.5" customHeight="1" x14ac:dyDescent="0.5">
      <c r="A15" s="9"/>
      <c r="B15" s="9"/>
      <c r="C15" s="9"/>
      <c r="D15" s="10"/>
      <c r="E15" s="10"/>
      <c r="F15" s="10"/>
      <c r="G15" s="10"/>
      <c r="H15" s="10"/>
    </row>
    <row r="16" spans="1:8" ht="19.5" customHeight="1" x14ac:dyDescent="0.5">
      <c r="A16" s="9" t="s">
        <v>152</v>
      </c>
      <c r="B16" s="9" t="s">
        <v>153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>SUM(E16:F16)</f>
        <v>0</v>
      </c>
    </row>
    <row r="17" spans="1:8" ht="19.5" customHeight="1" x14ac:dyDescent="0.5">
      <c r="A17" s="9"/>
      <c r="B17" s="9"/>
      <c r="C17" s="9"/>
      <c r="D17" s="10"/>
      <c r="E17" s="10"/>
      <c r="F17" s="10"/>
      <c r="G17" s="10"/>
      <c r="H17" s="10"/>
    </row>
    <row r="18" spans="1:8" ht="19.5" customHeight="1" x14ac:dyDescent="0.5">
      <c r="A18" s="9" t="s">
        <v>154</v>
      </c>
      <c r="B18" s="9" t="s">
        <v>155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>SUM(E18:F18)</f>
        <v>0</v>
      </c>
    </row>
    <row r="19" spans="1:8" ht="12.75" customHeight="1" x14ac:dyDescent="0.5">
      <c r="A19" s="9"/>
      <c r="B19" s="9"/>
      <c r="C19" s="9"/>
      <c r="D19" s="10"/>
      <c r="E19" s="10"/>
      <c r="F19" s="10"/>
      <c r="G19" s="10"/>
      <c r="H19" s="10"/>
    </row>
    <row r="20" spans="1:8" ht="19.5" customHeight="1" x14ac:dyDescent="0.5">
      <c r="A20" s="403" t="s">
        <v>55</v>
      </c>
      <c r="B20" s="406"/>
      <c r="C20" s="404"/>
      <c r="D20" s="42">
        <f>SUM(D6:D19)</f>
        <v>0</v>
      </c>
      <c r="E20" s="42">
        <f>SUM(E6:E19)</f>
        <v>0</v>
      </c>
      <c r="F20" s="42">
        <f t="shared" ref="F20:G20" si="0">SUM(F6:F19)</f>
        <v>0</v>
      </c>
      <c r="G20" s="42">
        <f t="shared" si="0"/>
        <v>0</v>
      </c>
      <c r="H20" s="42">
        <f>SUM(H6:H19)</f>
        <v>0</v>
      </c>
    </row>
  </sheetData>
  <mergeCells count="4">
    <mergeCell ref="A1:H1"/>
    <mergeCell ref="A2:H2"/>
    <mergeCell ref="A3:H3"/>
    <mergeCell ref="A20:C20"/>
  </mergeCells>
  <pageMargins left="0.17" right="0.17" top="0.75" bottom="0.75" header="0.3" footer="0.3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20"/>
  <sheetViews>
    <sheetView topLeftCell="A10" workbookViewId="0">
      <selection activeCell="T25" sqref="T25"/>
    </sheetView>
  </sheetViews>
  <sheetFormatPr defaultColWidth="9" defaultRowHeight="18" x14ac:dyDescent="0.4"/>
  <cols>
    <col min="1" max="1" width="8.75" style="27" customWidth="1"/>
    <col min="2" max="2" width="13.625" style="27" customWidth="1"/>
    <col min="3" max="3" width="10.375" style="27" customWidth="1"/>
    <col min="4" max="4" width="8.5" style="27" customWidth="1"/>
    <col min="5" max="5" width="7.5" style="27" customWidth="1"/>
    <col min="6" max="6" width="8.875" style="27" customWidth="1"/>
    <col min="7" max="7" width="7.5" style="27" customWidth="1"/>
    <col min="8" max="8" width="6.5" style="27" customWidth="1"/>
    <col min="9" max="9" width="8.625" style="27" customWidth="1"/>
    <col min="10" max="10" width="8.375" style="27" customWidth="1"/>
    <col min="11" max="11" width="8.625" style="27" customWidth="1"/>
    <col min="12" max="12" width="7.125" style="27" customWidth="1"/>
    <col min="13" max="14" width="6.375" style="27" customWidth="1"/>
    <col min="15" max="15" width="8.5" style="27" customWidth="1"/>
    <col min="16" max="16" width="10.125" style="27" customWidth="1"/>
    <col min="17" max="16384" width="9" style="27"/>
  </cols>
  <sheetData>
    <row r="1" spans="1:16" ht="21" customHeight="1" x14ac:dyDescent="0.4">
      <c r="A1" s="428" t="s">
        <v>42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16" ht="21" customHeight="1" x14ac:dyDescent="0.4">
      <c r="A2" s="428" t="s">
        <v>140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</row>
    <row r="3" spans="1:16" ht="21" customHeight="1" x14ac:dyDescent="0.4">
      <c r="A3" s="428" t="s">
        <v>141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</row>
    <row r="4" spans="1:16" ht="13.5" customHeight="1" x14ac:dyDescent="0.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1" customHeight="1" x14ac:dyDescent="0.4">
      <c r="A5" s="423" t="s">
        <v>136</v>
      </c>
      <c r="B5" s="423" t="s">
        <v>83</v>
      </c>
      <c r="C5" s="423" t="s">
        <v>69</v>
      </c>
      <c r="D5" s="429" t="s">
        <v>81</v>
      </c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1"/>
    </row>
    <row r="6" spans="1:16" s="46" customFormat="1" ht="66" customHeight="1" x14ac:dyDescent="0.4">
      <c r="A6" s="424"/>
      <c r="B6" s="424"/>
      <c r="C6" s="424"/>
      <c r="D6" s="47" t="s">
        <v>218</v>
      </c>
      <c r="E6" s="47" t="s">
        <v>219</v>
      </c>
      <c r="F6" s="47" t="s">
        <v>220</v>
      </c>
      <c r="G6" s="47" t="s">
        <v>221</v>
      </c>
      <c r="H6" s="47" t="s">
        <v>217</v>
      </c>
      <c r="I6" s="47" t="s">
        <v>222</v>
      </c>
      <c r="J6" s="47" t="s">
        <v>223</v>
      </c>
      <c r="K6" s="47" t="s">
        <v>224</v>
      </c>
      <c r="L6" s="47" t="s">
        <v>214</v>
      </c>
      <c r="M6" s="47" t="s">
        <v>215</v>
      </c>
      <c r="N6" s="47" t="s">
        <v>216</v>
      </c>
      <c r="O6" s="47" t="s">
        <v>138</v>
      </c>
      <c r="P6" s="47" t="s">
        <v>55</v>
      </c>
    </row>
    <row r="7" spans="1:16" ht="21.75" customHeight="1" x14ac:dyDescent="0.4">
      <c r="A7" s="48" t="s">
        <v>143</v>
      </c>
      <c r="B7" s="51" t="s">
        <v>142</v>
      </c>
      <c r="C7" s="51" t="s">
        <v>142</v>
      </c>
      <c r="D7" s="54" t="s">
        <v>142</v>
      </c>
      <c r="E7" s="54" t="s">
        <v>142</v>
      </c>
      <c r="F7" s="58"/>
      <c r="G7" s="54" t="s">
        <v>142</v>
      </c>
      <c r="H7" s="58"/>
      <c r="I7" s="58"/>
      <c r="J7" s="54" t="s">
        <v>142</v>
      </c>
      <c r="K7" s="54" t="s">
        <v>142</v>
      </c>
      <c r="L7" s="54"/>
      <c r="M7" s="54"/>
      <c r="N7" s="54"/>
      <c r="O7" s="54" t="s">
        <v>142</v>
      </c>
      <c r="P7" s="54" t="s">
        <v>142</v>
      </c>
    </row>
    <row r="8" spans="1:16" ht="21.75" customHeight="1" x14ac:dyDescent="0.4">
      <c r="A8" s="432" t="s">
        <v>144</v>
      </c>
      <c r="B8" s="52" t="s">
        <v>145</v>
      </c>
      <c r="C8" s="52" t="s">
        <v>72</v>
      </c>
      <c r="D8" s="55">
        <v>1361520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5">
        <f>SUM(D8:O8)</f>
        <v>1361520</v>
      </c>
    </row>
    <row r="9" spans="1:16" ht="21.75" customHeight="1" x14ac:dyDescent="0.4">
      <c r="A9" s="433"/>
      <c r="B9" s="52" t="s">
        <v>146</v>
      </c>
      <c r="C9" s="52" t="s">
        <v>72</v>
      </c>
      <c r="D9" s="55">
        <v>3866918</v>
      </c>
      <c r="E9" s="59" t="s">
        <v>134</v>
      </c>
      <c r="F9" s="64">
        <v>821520</v>
      </c>
      <c r="G9" s="59" t="s">
        <v>134</v>
      </c>
      <c r="H9" s="64"/>
      <c r="I9" s="65">
        <v>1174860</v>
      </c>
      <c r="J9" s="59" t="s">
        <v>134</v>
      </c>
      <c r="K9" s="59" t="s">
        <v>134</v>
      </c>
      <c r="L9" s="59">
        <v>0</v>
      </c>
      <c r="M9" s="59">
        <v>0</v>
      </c>
      <c r="N9" s="59">
        <v>0</v>
      </c>
      <c r="O9" s="59">
        <v>0</v>
      </c>
      <c r="P9" s="55">
        <f t="shared" ref="P9:P18" si="0">SUM(D9:O9)</f>
        <v>5863298</v>
      </c>
    </row>
    <row r="10" spans="1:16" ht="21.75" customHeight="1" x14ac:dyDescent="0.4">
      <c r="A10" s="432" t="s">
        <v>147</v>
      </c>
      <c r="B10" s="52" t="s">
        <v>148</v>
      </c>
      <c r="C10" s="52" t="s">
        <v>72</v>
      </c>
      <c r="D10" s="55">
        <v>341980</v>
      </c>
      <c r="E10" s="59" t="s">
        <v>134</v>
      </c>
      <c r="F10" s="64">
        <v>0</v>
      </c>
      <c r="G10" s="59" t="s">
        <v>134</v>
      </c>
      <c r="H10" s="64"/>
      <c r="I10" s="65">
        <v>36000</v>
      </c>
      <c r="J10" s="59" t="s">
        <v>134</v>
      </c>
      <c r="K10" s="59" t="s">
        <v>134</v>
      </c>
      <c r="L10" s="59">
        <v>0</v>
      </c>
      <c r="M10" s="59">
        <v>0</v>
      </c>
      <c r="N10" s="59">
        <v>0</v>
      </c>
      <c r="O10" s="59">
        <v>0</v>
      </c>
      <c r="P10" s="55">
        <f t="shared" si="0"/>
        <v>377980</v>
      </c>
    </row>
    <row r="11" spans="1:16" ht="21.75" customHeight="1" x14ac:dyDescent="0.4">
      <c r="A11" s="433"/>
      <c r="B11" s="52" t="s">
        <v>88</v>
      </c>
      <c r="C11" s="52" t="s">
        <v>72</v>
      </c>
      <c r="D11" s="55">
        <v>396149.6</v>
      </c>
      <c r="E11" s="59">
        <v>61840</v>
      </c>
      <c r="F11" s="64">
        <v>402479</v>
      </c>
      <c r="G11" s="59">
        <v>20115</v>
      </c>
      <c r="H11" s="64"/>
      <c r="I11" s="65">
        <v>11485</v>
      </c>
      <c r="J11" s="59">
        <v>23610</v>
      </c>
      <c r="K11" s="59">
        <v>45260</v>
      </c>
      <c r="L11" s="59">
        <v>0</v>
      </c>
      <c r="M11" s="59">
        <v>0</v>
      </c>
      <c r="N11" s="59">
        <v>0</v>
      </c>
      <c r="O11" s="59">
        <v>0</v>
      </c>
      <c r="P11" s="55">
        <f t="shared" si="0"/>
        <v>960938.6</v>
      </c>
    </row>
    <row r="12" spans="1:16" ht="21.75" customHeight="1" x14ac:dyDescent="0.4">
      <c r="A12" s="433"/>
      <c r="B12" s="52" t="s">
        <v>94</v>
      </c>
      <c r="C12" s="52" t="s">
        <v>72</v>
      </c>
      <c r="D12" s="55">
        <v>259967.4</v>
      </c>
      <c r="E12" s="59">
        <v>5500</v>
      </c>
      <c r="F12" s="64">
        <v>739849.05</v>
      </c>
      <c r="G12" s="59" t="s">
        <v>134</v>
      </c>
      <c r="H12" s="64"/>
      <c r="I12" s="65">
        <v>110961</v>
      </c>
      <c r="J12" s="59" t="s">
        <v>134</v>
      </c>
      <c r="K12" s="59">
        <v>4312</v>
      </c>
      <c r="L12" s="59">
        <v>0</v>
      </c>
      <c r="M12" s="59">
        <v>0</v>
      </c>
      <c r="N12" s="59">
        <v>0</v>
      </c>
      <c r="O12" s="59">
        <v>0</v>
      </c>
      <c r="P12" s="55">
        <f t="shared" si="0"/>
        <v>1120589.4500000002</v>
      </c>
    </row>
    <row r="13" spans="1:16" ht="21.75" customHeight="1" x14ac:dyDescent="0.4">
      <c r="A13" s="433"/>
      <c r="B13" s="52" t="s">
        <v>149</v>
      </c>
      <c r="C13" s="52" t="s">
        <v>72</v>
      </c>
      <c r="D13" s="55">
        <v>345627.82</v>
      </c>
      <c r="E13" s="59" t="s">
        <v>134</v>
      </c>
      <c r="F13" s="64">
        <v>48367.69</v>
      </c>
      <c r="G13" s="59" t="s">
        <v>134</v>
      </c>
      <c r="H13" s="64"/>
      <c r="I13" s="65">
        <v>0</v>
      </c>
      <c r="J13" s="59" t="s">
        <v>134</v>
      </c>
      <c r="K13" s="59" t="s">
        <v>134</v>
      </c>
      <c r="L13" s="59">
        <v>0</v>
      </c>
      <c r="M13" s="59">
        <v>0</v>
      </c>
      <c r="N13" s="59">
        <v>0</v>
      </c>
      <c r="O13" s="59">
        <v>0</v>
      </c>
      <c r="P13" s="55">
        <f t="shared" si="0"/>
        <v>393995.51</v>
      </c>
    </row>
    <row r="14" spans="1:16" ht="21.75" customHeight="1" x14ac:dyDescent="0.4">
      <c r="A14" s="432" t="s">
        <v>150</v>
      </c>
      <c r="B14" s="52" t="s">
        <v>151</v>
      </c>
      <c r="C14" s="52" t="s">
        <v>72</v>
      </c>
      <c r="D14" s="55">
        <v>11694.49</v>
      </c>
      <c r="E14" s="59" t="s">
        <v>134</v>
      </c>
      <c r="F14" s="64">
        <v>375000</v>
      </c>
      <c r="G14" s="59" t="s">
        <v>134</v>
      </c>
      <c r="H14" s="64"/>
      <c r="I14" s="65">
        <v>0</v>
      </c>
      <c r="J14" s="59" t="s">
        <v>134</v>
      </c>
      <c r="K14" s="59" t="s">
        <v>134</v>
      </c>
      <c r="L14" s="59">
        <v>0</v>
      </c>
      <c r="M14" s="59">
        <v>0</v>
      </c>
      <c r="N14" s="59">
        <v>0</v>
      </c>
      <c r="O14" s="59">
        <v>0</v>
      </c>
      <c r="P14" s="55">
        <f t="shared" si="0"/>
        <v>386694.49</v>
      </c>
    </row>
    <row r="15" spans="1:16" ht="21.75" customHeight="1" x14ac:dyDescent="0.4">
      <c r="A15" s="433"/>
      <c r="B15" s="52" t="s">
        <v>98</v>
      </c>
      <c r="C15" s="52" t="s">
        <v>72</v>
      </c>
      <c r="D15" s="56" t="s">
        <v>134</v>
      </c>
      <c r="E15" s="59" t="s">
        <v>134</v>
      </c>
      <c r="F15" s="64">
        <v>0</v>
      </c>
      <c r="G15" s="59" t="s">
        <v>134</v>
      </c>
      <c r="H15" s="64"/>
      <c r="I15" s="65">
        <v>3572203</v>
      </c>
      <c r="J15" s="59" t="s">
        <v>134</v>
      </c>
      <c r="K15" s="59" t="s">
        <v>134</v>
      </c>
      <c r="L15" s="59">
        <v>0</v>
      </c>
      <c r="M15" s="59">
        <v>0</v>
      </c>
      <c r="N15" s="59">
        <v>0</v>
      </c>
      <c r="O15" s="59">
        <v>0</v>
      </c>
      <c r="P15" s="55">
        <f t="shared" si="0"/>
        <v>3572203</v>
      </c>
    </row>
    <row r="16" spans="1:16" ht="21.75" customHeight="1" x14ac:dyDescent="0.4">
      <c r="A16" s="49" t="s">
        <v>152</v>
      </c>
      <c r="B16" s="52" t="s">
        <v>153</v>
      </c>
      <c r="C16" s="52" t="s">
        <v>72</v>
      </c>
      <c r="D16" s="56" t="s">
        <v>134</v>
      </c>
      <c r="E16" s="59" t="s">
        <v>134</v>
      </c>
      <c r="F16" s="64">
        <v>0</v>
      </c>
      <c r="G16" s="59" t="s">
        <v>134</v>
      </c>
      <c r="H16" s="64"/>
      <c r="I16" s="65">
        <v>0</v>
      </c>
      <c r="J16" s="59" t="s">
        <v>134</v>
      </c>
      <c r="K16" s="59" t="s">
        <v>134</v>
      </c>
      <c r="L16" s="59">
        <v>0</v>
      </c>
      <c r="M16" s="59">
        <v>0</v>
      </c>
      <c r="N16" s="59">
        <v>0</v>
      </c>
      <c r="O16" s="59">
        <v>0</v>
      </c>
      <c r="P16" s="59">
        <f t="shared" si="0"/>
        <v>0</v>
      </c>
    </row>
    <row r="17" spans="1:16" ht="21.75" customHeight="1" x14ac:dyDescent="0.4">
      <c r="A17" s="49" t="s">
        <v>154</v>
      </c>
      <c r="B17" s="52" t="s">
        <v>155</v>
      </c>
      <c r="C17" s="52" t="s">
        <v>72</v>
      </c>
      <c r="D17" s="56" t="s">
        <v>134</v>
      </c>
      <c r="E17" s="59" t="s">
        <v>134</v>
      </c>
      <c r="F17" s="64">
        <v>1252000</v>
      </c>
      <c r="G17" s="59" t="s">
        <v>134</v>
      </c>
      <c r="H17" s="64"/>
      <c r="I17" s="65">
        <v>0</v>
      </c>
      <c r="J17" s="59" t="s">
        <v>134</v>
      </c>
      <c r="K17" s="59" t="s">
        <v>134</v>
      </c>
      <c r="L17" s="59">
        <v>0</v>
      </c>
      <c r="M17" s="59">
        <v>0</v>
      </c>
      <c r="N17" s="59">
        <v>0</v>
      </c>
      <c r="O17" s="59">
        <v>0</v>
      </c>
      <c r="P17" s="55">
        <f t="shared" si="0"/>
        <v>1252000</v>
      </c>
    </row>
    <row r="18" spans="1:16" ht="21.75" customHeight="1" x14ac:dyDescent="0.4">
      <c r="A18" s="50" t="s">
        <v>138</v>
      </c>
      <c r="B18" s="53" t="s">
        <v>138</v>
      </c>
      <c r="C18" s="53" t="s">
        <v>72</v>
      </c>
      <c r="D18" s="57" t="s">
        <v>134</v>
      </c>
      <c r="E18" s="60" t="s">
        <v>134</v>
      </c>
      <c r="F18" s="66">
        <v>0</v>
      </c>
      <c r="G18" s="60" t="s">
        <v>134</v>
      </c>
      <c r="H18" s="66"/>
      <c r="I18" s="67">
        <v>0</v>
      </c>
      <c r="J18" s="60" t="s">
        <v>134</v>
      </c>
      <c r="K18" s="60" t="s">
        <v>134</v>
      </c>
      <c r="L18" s="60">
        <v>0</v>
      </c>
      <c r="M18" s="60">
        <v>0</v>
      </c>
      <c r="N18" s="60">
        <v>0</v>
      </c>
      <c r="O18" s="60">
        <v>3209626.5</v>
      </c>
      <c r="P18" s="61">
        <f t="shared" si="0"/>
        <v>3209626.5</v>
      </c>
    </row>
    <row r="19" spans="1:16" ht="18.75" customHeight="1" thickBot="1" x14ac:dyDescent="0.45">
      <c r="A19" s="425" t="s">
        <v>55</v>
      </c>
      <c r="B19" s="426"/>
      <c r="C19" s="427"/>
      <c r="D19" s="63">
        <f>SUM(D8:D18)</f>
        <v>6583857.3100000005</v>
      </c>
      <c r="E19" s="63">
        <f t="shared" ref="E19:O19" si="1">SUM(E8:E18)</f>
        <v>67340</v>
      </c>
      <c r="F19" s="63">
        <f t="shared" si="1"/>
        <v>3639215.74</v>
      </c>
      <c r="G19" s="63">
        <f t="shared" si="1"/>
        <v>20115</v>
      </c>
      <c r="H19" s="63">
        <f t="shared" si="1"/>
        <v>0</v>
      </c>
      <c r="I19" s="63">
        <f t="shared" si="1"/>
        <v>4905509</v>
      </c>
      <c r="J19" s="63">
        <f t="shared" si="1"/>
        <v>23610</v>
      </c>
      <c r="K19" s="63">
        <f t="shared" si="1"/>
        <v>49572</v>
      </c>
      <c r="L19" s="63">
        <f t="shared" si="1"/>
        <v>0</v>
      </c>
      <c r="M19" s="63">
        <f t="shared" si="1"/>
        <v>0</v>
      </c>
      <c r="N19" s="63">
        <f t="shared" si="1"/>
        <v>0</v>
      </c>
      <c r="O19" s="63">
        <f t="shared" si="1"/>
        <v>3209626.5</v>
      </c>
      <c r="P19" s="62">
        <f>SUM(P8:P18)</f>
        <v>18498845.550000001</v>
      </c>
    </row>
    <row r="20" spans="1:16" ht="18.75" thickTop="1" x14ac:dyDescent="0.4"/>
  </sheetData>
  <mergeCells count="11">
    <mergeCell ref="C5:C6"/>
    <mergeCell ref="B5:B6"/>
    <mergeCell ref="A5:A6"/>
    <mergeCell ref="A19:C19"/>
    <mergeCell ref="A1:P1"/>
    <mergeCell ref="A2:P2"/>
    <mergeCell ref="A3:P3"/>
    <mergeCell ref="D5:P5"/>
    <mergeCell ref="A14:A15"/>
    <mergeCell ref="A10:A13"/>
    <mergeCell ref="A8:A9"/>
  </mergeCells>
  <pageMargins left="0.17" right="0.17" top="0.17" bottom="0.17" header="0.17" footer="0.17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20"/>
  <sheetViews>
    <sheetView topLeftCell="A12" workbookViewId="0">
      <selection sqref="A1:O19"/>
    </sheetView>
  </sheetViews>
  <sheetFormatPr defaultColWidth="9" defaultRowHeight="18" x14ac:dyDescent="0.4"/>
  <cols>
    <col min="1" max="1" width="8.75" style="27" customWidth="1"/>
    <col min="2" max="2" width="13.625" style="27" customWidth="1"/>
    <col min="3" max="3" width="9.125" style="27" customWidth="1"/>
    <col min="4" max="4" width="8.375" style="27" customWidth="1"/>
    <col min="5" max="5" width="8.875" style="27" customWidth="1"/>
    <col min="6" max="6" width="8.25" style="27" customWidth="1"/>
    <col min="7" max="7" width="8.5" style="27" customWidth="1"/>
    <col min="8" max="8" width="8.625" style="27" customWidth="1"/>
    <col min="9" max="9" width="8.375" style="27" customWidth="1"/>
    <col min="10" max="10" width="8.625" style="27" customWidth="1"/>
    <col min="11" max="11" width="9.125" style="27" customWidth="1"/>
    <col min="12" max="13" width="6.375" style="27" customWidth="1"/>
    <col min="14" max="14" width="8.5" style="27" customWidth="1"/>
    <col min="15" max="15" width="10.125" style="27" customWidth="1"/>
    <col min="16" max="16384" width="9" style="27"/>
  </cols>
  <sheetData>
    <row r="1" spans="1:15" ht="21" customHeight="1" x14ac:dyDescent="0.4">
      <c r="A1" s="428" t="s">
        <v>42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</row>
    <row r="2" spans="1:15" ht="21" customHeight="1" x14ac:dyDescent="0.4">
      <c r="A2" s="428" t="s">
        <v>225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</row>
    <row r="3" spans="1:15" ht="21" customHeight="1" x14ac:dyDescent="0.4">
      <c r="A3" s="428" t="s">
        <v>141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</row>
    <row r="4" spans="1:15" ht="13.5" customHeight="1" x14ac:dyDescent="0.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21" customHeight="1" x14ac:dyDescent="0.4">
      <c r="A5" s="423" t="s">
        <v>136</v>
      </c>
      <c r="B5" s="423" t="s">
        <v>83</v>
      </c>
      <c r="C5" s="429" t="s">
        <v>81</v>
      </c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1"/>
    </row>
    <row r="6" spans="1:15" s="46" customFormat="1" ht="66" customHeight="1" x14ac:dyDescent="0.4">
      <c r="A6" s="424"/>
      <c r="B6" s="424"/>
      <c r="C6" s="47" t="s">
        <v>218</v>
      </c>
      <c r="D6" s="47" t="s">
        <v>219</v>
      </c>
      <c r="E6" s="47" t="s">
        <v>220</v>
      </c>
      <c r="F6" s="47" t="s">
        <v>221</v>
      </c>
      <c r="G6" s="47" t="s">
        <v>217</v>
      </c>
      <c r="H6" s="47" t="s">
        <v>222</v>
      </c>
      <c r="I6" s="47" t="s">
        <v>223</v>
      </c>
      <c r="J6" s="47" t="s">
        <v>224</v>
      </c>
      <c r="K6" s="47" t="s">
        <v>214</v>
      </c>
      <c r="L6" s="47" t="s">
        <v>215</v>
      </c>
      <c r="M6" s="47" t="s">
        <v>216</v>
      </c>
      <c r="N6" s="47" t="s">
        <v>138</v>
      </c>
      <c r="O6" s="47" t="s">
        <v>55</v>
      </c>
    </row>
    <row r="7" spans="1:15" ht="21.75" customHeight="1" x14ac:dyDescent="0.4">
      <c r="A7" s="48" t="s">
        <v>143</v>
      </c>
      <c r="B7" s="51" t="s">
        <v>142</v>
      </c>
      <c r="C7" s="54" t="s">
        <v>142</v>
      </c>
      <c r="D7" s="54" t="s">
        <v>142</v>
      </c>
      <c r="E7" s="58"/>
      <c r="F7" s="54" t="s">
        <v>142</v>
      </c>
      <c r="G7" s="58"/>
      <c r="H7" s="58"/>
      <c r="I7" s="54" t="s">
        <v>142</v>
      </c>
      <c r="J7" s="54" t="s">
        <v>142</v>
      </c>
      <c r="K7" s="54"/>
      <c r="L7" s="54"/>
      <c r="M7" s="54"/>
      <c r="N7" s="54" t="s">
        <v>142</v>
      </c>
      <c r="O7" s="54" t="s">
        <v>142</v>
      </c>
    </row>
    <row r="8" spans="1:15" ht="21.75" customHeight="1" x14ac:dyDescent="0.4">
      <c r="A8" s="432" t="s">
        <v>144</v>
      </c>
      <c r="B8" s="52" t="s">
        <v>145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f>SUM(C8:N8)</f>
        <v>0</v>
      </c>
    </row>
    <row r="9" spans="1:15" ht="21.75" customHeight="1" x14ac:dyDescent="0.4">
      <c r="A9" s="433"/>
      <c r="B9" s="52" t="s">
        <v>146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f t="shared" ref="O9:O18" si="0">SUM(C9:N9)</f>
        <v>0</v>
      </c>
    </row>
    <row r="10" spans="1:15" ht="21.75" customHeight="1" x14ac:dyDescent="0.4">
      <c r="A10" s="432" t="s">
        <v>147</v>
      </c>
      <c r="B10" s="52" t="s">
        <v>148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f t="shared" si="0"/>
        <v>0</v>
      </c>
    </row>
    <row r="11" spans="1:15" ht="21.75" customHeight="1" x14ac:dyDescent="0.4">
      <c r="A11" s="433"/>
      <c r="B11" s="52" t="s">
        <v>88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f t="shared" si="0"/>
        <v>0</v>
      </c>
    </row>
    <row r="12" spans="1:15" ht="21.75" customHeight="1" x14ac:dyDescent="0.4">
      <c r="A12" s="433"/>
      <c r="B12" s="52" t="s">
        <v>94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f t="shared" si="0"/>
        <v>0</v>
      </c>
    </row>
    <row r="13" spans="1:15" ht="21.75" customHeight="1" x14ac:dyDescent="0.4">
      <c r="A13" s="433"/>
      <c r="B13" s="52" t="s">
        <v>149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f t="shared" si="0"/>
        <v>0</v>
      </c>
    </row>
    <row r="14" spans="1:15" ht="21.75" customHeight="1" x14ac:dyDescent="0.4">
      <c r="A14" s="432" t="s">
        <v>150</v>
      </c>
      <c r="B14" s="52" t="s">
        <v>151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f t="shared" si="0"/>
        <v>0</v>
      </c>
    </row>
    <row r="15" spans="1:15" ht="21.75" customHeight="1" x14ac:dyDescent="0.4">
      <c r="A15" s="433"/>
      <c r="B15" s="52" t="s">
        <v>98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f t="shared" si="0"/>
        <v>0</v>
      </c>
    </row>
    <row r="16" spans="1:15" ht="21.75" customHeight="1" x14ac:dyDescent="0.4">
      <c r="A16" s="49" t="s">
        <v>152</v>
      </c>
      <c r="B16" s="52" t="s">
        <v>153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f t="shared" si="0"/>
        <v>0</v>
      </c>
    </row>
    <row r="17" spans="1:15" ht="21.75" customHeight="1" x14ac:dyDescent="0.4">
      <c r="A17" s="49" t="s">
        <v>154</v>
      </c>
      <c r="B17" s="52" t="s">
        <v>155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f t="shared" si="0"/>
        <v>0</v>
      </c>
    </row>
    <row r="18" spans="1:15" ht="21.75" customHeight="1" x14ac:dyDescent="0.4">
      <c r="A18" s="50" t="s">
        <v>138</v>
      </c>
      <c r="B18" s="53" t="s">
        <v>138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60">
        <f t="shared" si="0"/>
        <v>0</v>
      </c>
    </row>
    <row r="19" spans="1:15" ht="18.75" customHeight="1" thickBot="1" x14ac:dyDescent="0.45">
      <c r="A19" s="425" t="s">
        <v>55</v>
      </c>
      <c r="B19" s="426"/>
      <c r="C19" s="63">
        <f>SUM(C8:C18)</f>
        <v>0</v>
      </c>
      <c r="D19" s="63">
        <f t="shared" ref="D19:N19" si="1">SUM(D8:D18)</f>
        <v>0</v>
      </c>
      <c r="E19" s="63">
        <f t="shared" si="1"/>
        <v>0</v>
      </c>
      <c r="F19" s="63">
        <f t="shared" si="1"/>
        <v>0</v>
      </c>
      <c r="G19" s="63">
        <f t="shared" si="1"/>
        <v>0</v>
      </c>
      <c r="H19" s="63">
        <f t="shared" si="1"/>
        <v>0</v>
      </c>
      <c r="I19" s="63">
        <f t="shared" si="1"/>
        <v>0</v>
      </c>
      <c r="J19" s="63">
        <f t="shared" si="1"/>
        <v>0</v>
      </c>
      <c r="K19" s="63">
        <f t="shared" si="1"/>
        <v>0</v>
      </c>
      <c r="L19" s="63">
        <f t="shared" si="1"/>
        <v>0</v>
      </c>
      <c r="M19" s="63">
        <f t="shared" si="1"/>
        <v>0</v>
      </c>
      <c r="N19" s="63">
        <f t="shared" si="1"/>
        <v>0</v>
      </c>
      <c r="O19" s="68">
        <f>SUM(O8:O18)</f>
        <v>0</v>
      </c>
    </row>
    <row r="20" spans="1:15" ht="18.75" thickTop="1" x14ac:dyDescent="0.4"/>
  </sheetData>
  <mergeCells count="10">
    <mergeCell ref="A8:A9"/>
    <mergeCell ref="A10:A13"/>
    <mergeCell ref="A14:A15"/>
    <mergeCell ref="A19:B19"/>
    <mergeCell ref="A1:O1"/>
    <mergeCell ref="A2:O2"/>
    <mergeCell ref="A3:O3"/>
    <mergeCell ref="A5:A6"/>
    <mergeCell ref="B5:B6"/>
    <mergeCell ref="C5:O5"/>
  </mergeCells>
  <pageMargins left="0.17" right="0.17" top="0.17" bottom="0.17" header="0.17" footer="0.17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B25" zoomScale="110" zoomScaleNormal="110" workbookViewId="0">
      <selection activeCell="AB37" sqref="AB37"/>
    </sheetView>
  </sheetViews>
  <sheetFormatPr defaultColWidth="9" defaultRowHeight="18" x14ac:dyDescent="0.4"/>
  <cols>
    <col min="1" max="1" width="0.375" style="27" hidden="1" customWidth="1"/>
    <col min="2" max="2" width="13.875" style="27" customWidth="1"/>
    <col min="3" max="3" width="4.5" style="27" customWidth="1"/>
    <col min="4" max="4" width="6" style="27" customWidth="1"/>
    <col min="5" max="5" width="4.5" style="27" customWidth="1"/>
    <col min="6" max="6" width="5.5" style="27" customWidth="1"/>
    <col min="7" max="7" width="7.625" style="27" customWidth="1"/>
    <col min="8" max="8" width="7" style="27" customWidth="1"/>
    <col min="9" max="9" width="2.375" style="27" customWidth="1"/>
    <col min="10" max="10" width="8.625" style="27" customWidth="1"/>
    <col min="11" max="11" width="7.375" style="27" customWidth="1"/>
    <col min="12" max="12" width="1.125" style="27" customWidth="1"/>
    <col min="13" max="13" width="6.625" style="27" customWidth="1"/>
    <col min="14" max="14" width="5.875" style="27" customWidth="1"/>
    <col min="15" max="15" width="1.625" style="27" customWidth="1"/>
    <col min="16" max="16" width="6.125" style="27" customWidth="1"/>
    <col min="17" max="17" width="4.125" style="27" customWidth="1"/>
    <col min="18" max="18" width="0.5" style="27" customWidth="1"/>
    <col min="19" max="19" width="2.25" style="27" customWidth="1"/>
    <col min="20" max="20" width="6.5" style="27" customWidth="1"/>
    <col min="21" max="21" width="6.875" style="27" customWidth="1"/>
    <col min="22" max="22" width="5.5" style="27" customWidth="1"/>
    <col min="23" max="23" width="6.625" style="27" customWidth="1"/>
    <col min="24" max="24" width="5.5" style="27" customWidth="1"/>
    <col min="25" max="25" width="9.25" style="27" customWidth="1"/>
    <col min="26" max="26" width="0" style="27" hidden="1" customWidth="1"/>
    <col min="27" max="16384" width="9" style="27"/>
  </cols>
  <sheetData>
    <row r="1" spans="1:26" ht="18" customHeight="1" x14ac:dyDescent="0.4">
      <c r="A1" s="428" t="s">
        <v>42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196"/>
    </row>
    <row r="2" spans="1:26" x14ac:dyDescent="0.4">
      <c r="A2" s="428" t="s">
        <v>156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196"/>
    </row>
    <row r="3" spans="1:26" ht="18" customHeight="1" x14ac:dyDescent="0.4">
      <c r="A3" s="101"/>
      <c r="B3" s="428" t="s">
        <v>141</v>
      </c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</row>
    <row r="4" spans="1:26" x14ac:dyDescent="0.4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</row>
    <row r="5" spans="1:26" ht="144" customHeight="1" x14ac:dyDescent="0.4">
      <c r="A5" s="469" t="s">
        <v>157</v>
      </c>
      <c r="B5" s="468"/>
      <c r="C5" s="467" t="s">
        <v>137</v>
      </c>
      <c r="D5" s="468"/>
      <c r="E5" s="467" t="s">
        <v>158</v>
      </c>
      <c r="F5" s="468"/>
      <c r="G5" s="28" t="s">
        <v>230</v>
      </c>
      <c r="H5" s="467" t="s">
        <v>55</v>
      </c>
      <c r="I5" s="468"/>
      <c r="J5" s="76" t="s">
        <v>245</v>
      </c>
      <c r="K5" s="76" t="s">
        <v>219</v>
      </c>
      <c r="L5" s="467" t="s">
        <v>92</v>
      </c>
      <c r="M5" s="468"/>
      <c r="N5" s="467" t="s">
        <v>159</v>
      </c>
      <c r="O5" s="468"/>
      <c r="P5" s="28" t="s">
        <v>226</v>
      </c>
      <c r="Q5" s="467" t="s">
        <v>96</v>
      </c>
      <c r="R5" s="470"/>
      <c r="S5" s="468"/>
      <c r="T5" s="28" t="s">
        <v>160</v>
      </c>
      <c r="U5" s="28" t="s">
        <v>161</v>
      </c>
      <c r="V5" s="28" t="s">
        <v>227</v>
      </c>
      <c r="W5" s="28" t="s">
        <v>228</v>
      </c>
      <c r="X5" s="28" t="s">
        <v>229</v>
      </c>
      <c r="Y5" s="28" t="s">
        <v>162</v>
      </c>
    </row>
    <row r="6" spans="1:26" hidden="1" x14ac:dyDescent="0.4">
      <c r="Y6" s="29"/>
    </row>
    <row r="7" spans="1:26" x14ac:dyDescent="0.4">
      <c r="A7" s="439" t="s">
        <v>143</v>
      </c>
      <c r="B7" s="30" t="s">
        <v>143</v>
      </c>
      <c r="C7" s="435" t="s">
        <v>142</v>
      </c>
      <c r="D7" s="436"/>
      <c r="E7" s="435" t="s">
        <v>142</v>
      </c>
      <c r="F7" s="436"/>
      <c r="G7" s="69"/>
      <c r="H7" s="435" t="s">
        <v>142</v>
      </c>
      <c r="I7" s="436"/>
      <c r="J7" s="31" t="s">
        <v>142</v>
      </c>
      <c r="K7" s="31" t="s">
        <v>142</v>
      </c>
      <c r="L7" s="435" t="s">
        <v>142</v>
      </c>
      <c r="M7" s="436"/>
      <c r="N7" s="435" t="s">
        <v>142</v>
      </c>
      <c r="O7" s="436"/>
      <c r="P7" s="69"/>
      <c r="Q7" s="435" t="s">
        <v>142</v>
      </c>
      <c r="R7" s="436"/>
      <c r="S7" s="436"/>
      <c r="T7" s="31" t="s">
        <v>142</v>
      </c>
      <c r="U7" s="31" t="s">
        <v>142</v>
      </c>
      <c r="V7" s="31"/>
      <c r="W7" s="31"/>
      <c r="X7" s="31"/>
      <c r="Y7" s="32" t="s">
        <v>142</v>
      </c>
    </row>
    <row r="8" spans="1:26" ht="26.25" customHeight="1" x14ac:dyDescent="0.4">
      <c r="A8" s="440"/>
      <c r="B8" s="33" t="s">
        <v>138</v>
      </c>
      <c r="C8" s="437">
        <v>4467668</v>
      </c>
      <c r="D8" s="438"/>
      <c r="E8" s="437">
        <v>3209626.5</v>
      </c>
      <c r="F8" s="438"/>
      <c r="G8" s="73">
        <v>0</v>
      </c>
      <c r="H8" s="437">
        <v>3209626.5</v>
      </c>
      <c r="I8" s="438"/>
      <c r="J8" s="34">
        <v>0</v>
      </c>
      <c r="K8" s="34">
        <v>0</v>
      </c>
      <c r="L8" s="437">
        <v>0</v>
      </c>
      <c r="M8" s="438"/>
      <c r="N8" s="437">
        <v>0</v>
      </c>
      <c r="O8" s="438"/>
      <c r="P8" s="70"/>
      <c r="Q8" s="437">
        <v>0</v>
      </c>
      <c r="R8" s="436"/>
      <c r="S8" s="438"/>
      <c r="T8" s="34">
        <v>0</v>
      </c>
      <c r="U8" s="34">
        <v>0</v>
      </c>
      <c r="V8" s="34"/>
      <c r="W8" s="34"/>
      <c r="X8" s="34"/>
      <c r="Y8" s="34">
        <v>3209626.5</v>
      </c>
    </row>
    <row r="9" spans="1:26" ht="26.25" customHeight="1" x14ac:dyDescent="0.4">
      <c r="A9" s="440"/>
      <c r="B9" s="33" t="s">
        <v>145</v>
      </c>
      <c r="C9" s="437">
        <v>1361700</v>
      </c>
      <c r="D9" s="438"/>
      <c r="E9" s="437">
        <v>1361520</v>
      </c>
      <c r="F9" s="438"/>
      <c r="G9" s="73">
        <v>0</v>
      </c>
      <c r="H9" s="437">
        <v>1361520</v>
      </c>
      <c r="I9" s="438"/>
      <c r="J9" s="34">
        <v>1361520</v>
      </c>
      <c r="K9" s="34">
        <v>0</v>
      </c>
      <c r="L9" s="437">
        <v>0</v>
      </c>
      <c r="M9" s="438"/>
      <c r="N9" s="437">
        <v>0</v>
      </c>
      <c r="O9" s="438"/>
      <c r="P9" s="70"/>
      <c r="Q9" s="437">
        <v>0</v>
      </c>
      <c r="R9" s="436"/>
      <c r="S9" s="438"/>
      <c r="T9" s="34">
        <v>0</v>
      </c>
      <c r="U9" s="34">
        <v>0</v>
      </c>
      <c r="V9" s="34"/>
      <c r="W9" s="34"/>
      <c r="X9" s="34"/>
      <c r="Y9" s="34">
        <v>0</v>
      </c>
    </row>
    <row r="10" spans="1:26" ht="26.25" customHeight="1" x14ac:dyDescent="0.4">
      <c r="A10" s="440"/>
      <c r="B10" s="33" t="s">
        <v>146</v>
      </c>
      <c r="C10" s="437">
        <v>6339120</v>
      </c>
      <c r="D10" s="438"/>
      <c r="E10" s="437">
        <v>5863298</v>
      </c>
      <c r="F10" s="438"/>
      <c r="G10" s="73">
        <v>0</v>
      </c>
      <c r="H10" s="437">
        <v>5863298</v>
      </c>
      <c r="I10" s="438"/>
      <c r="J10" s="34">
        <v>3866918</v>
      </c>
      <c r="K10" s="34">
        <v>0</v>
      </c>
      <c r="L10" s="437">
        <v>821520</v>
      </c>
      <c r="M10" s="438"/>
      <c r="N10" s="437">
        <v>0</v>
      </c>
      <c r="O10" s="438"/>
      <c r="P10" s="70"/>
      <c r="Q10" s="442">
        <v>1174860</v>
      </c>
      <c r="R10" s="443"/>
      <c r="S10" s="444"/>
      <c r="T10" s="34">
        <v>0</v>
      </c>
      <c r="U10" s="34">
        <v>0</v>
      </c>
      <c r="V10" s="34"/>
      <c r="W10" s="34"/>
      <c r="X10" s="34"/>
      <c r="Y10" s="34">
        <v>0</v>
      </c>
    </row>
    <row r="11" spans="1:26" ht="26.25" customHeight="1" x14ac:dyDescent="0.4">
      <c r="A11" s="440"/>
      <c r="B11" s="33" t="s">
        <v>148</v>
      </c>
      <c r="C11" s="437">
        <v>1306760</v>
      </c>
      <c r="D11" s="438"/>
      <c r="E11" s="437">
        <v>377980</v>
      </c>
      <c r="F11" s="438"/>
      <c r="G11" s="73">
        <v>0</v>
      </c>
      <c r="H11" s="437">
        <v>377980</v>
      </c>
      <c r="I11" s="438"/>
      <c r="J11" s="34">
        <v>341980</v>
      </c>
      <c r="K11" s="34">
        <v>0</v>
      </c>
      <c r="L11" s="437">
        <v>0</v>
      </c>
      <c r="M11" s="438"/>
      <c r="N11" s="437">
        <v>0</v>
      </c>
      <c r="O11" s="438"/>
      <c r="P11" s="70"/>
      <c r="Q11" s="442">
        <v>36000</v>
      </c>
      <c r="R11" s="443"/>
      <c r="S11" s="444"/>
      <c r="T11" s="34">
        <v>0</v>
      </c>
      <c r="U11" s="34">
        <v>0</v>
      </c>
      <c r="V11" s="34"/>
      <c r="W11" s="34"/>
      <c r="X11" s="34"/>
      <c r="Y11" s="34">
        <v>0</v>
      </c>
    </row>
    <row r="12" spans="1:26" ht="26.25" customHeight="1" x14ac:dyDescent="0.4">
      <c r="A12" s="440"/>
      <c r="B12" s="33" t="s">
        <v>88</v>
      </c>
      <c r="C12" s="437">
        <v>3354600</v>
      </c>
      <c r="D12" s="438"/>
      <c r="E12" s="437">
        <v>960938.6</v>
      </c>
      <c r="F12" s="438"/>
      <c r="G12" s="73">
        <v>0</v>
      </c>
      <c r="H12" s="437">
        <v>960938.6</v>
      </c>
      <c r="I12" s="438"/>
      <c r="J12" s="34">
        <v>396149.6</v>
      </c>
      <c r="K12" s="34">
        <v>61840</v>
      </c>
      <c r="L12" s="437">
        <v>402479</v>
      </c>
      <c r="M12" s="438"/>
      <c r="N12" s="437">
        <v>20115</v>
      </c>
      <c r="O12" s="438"/>
      <c r="P12" s="70"/>
      <c r="Q12" s="442">
        <v>11485</v>
      </c>
      <c r="R12" s="443"/>
      <c r="S12" s="444"/>
      <c r="T12" s="34">
        <v>23610</v>
      </c>
      <c r="U12" s="34">
        <v>45260</v>
      </c>
      <c r="V12" s="34"/>
      <c r="W12" s="34"/>
      <c r="X12" s="34"/>
      <c r="Y12" s="34">
        <v>0</v>
      </c>
    </row>
    <row r="13" spans="1:26" ht="26.25" customHeight="1" x14ac:dyDescent="0.4">
      <c r="A13" s="440"/>
      <c r="B13" s="33" t="s">
        <v>94</v>
      </c>
      <c r="C13" s="437">
        <v>1634152</v>
      </c>
      <c r="D13" s="438"/>
      <c r="E13" s="437">
        <v>1120589.45</v>
      </c>
      <c r="F13" s="438"/>
      <c r="G13" s="73">
        <v>0</v>
      </c>
      <c r="H13" s="437">
        <v>1120589.45</v>
      </c>
      <c r="I13" s="438"/>
      <c r="J13" s="34">
        <v>259967.4</v>
      </c>
      <c r="K13" s="34">
        <v>5500</v>
      </c>
      <c r="L13" s="437">
        <v>739849.05</v>
      </c>
      <c r="M13" s="438"/>
      <c r="N13" s="437">
        <v>0</v>
      </c>
      <c r="O13" s="438"/>
      <c r="P13" s="70"/>
      <c r="Q13" s="442">
        <v>110961</v>
      </c>
      <c r="R13" s="443"/>
      <c r="S13" s="444"/>
      <c r="T13" s="34">
        <v>0</v>
      </c>
      <c r="U13" s="34">
        <v>4312</v>
      </c>
      <c r="V13" s="34"/>
      <c r="W13" s="34"/>
      <c r="X13" s="34"/>
      <c r="Y13" s="34">
        <v>0</v>
      </c>
    </row>
    <row r="14" spans="1:26" ht="26.25" customHeight="1" x14ac:dyDescent="0.4">
      <c r="A14" s="440"/>
      <c r="B14" s="33" t="s">
        <v>149</v>
      </c>
      <c r="C14" s="437">
        <v>1030000</v>
      </c>
      <c r="D14" s="438"/>
      <c r="E14" s="437">
        <v>393995.51</v>
      </c>
      <c r="F14" s="438"/>
      <c r="G14" s="73">
        <v>0</v>
      </c>
      <c r="H14" s="437">
        <v>393995.51</v>
      </c>
      <c r="I14" s="438"/>
      <c r="J14" s="34">
        <v>345627.82</v>
      </c>
      <c r="K14" s="34">
        <v>0</v>
      </c>
      <c r="L14" s="437">
        <v>48367.69</v>
      </c>
      <c r="M14" s="438"/>
      <c r="N14" s="437">
        <v>0</v>
      </c>
      <c r="O14" s="438"/>
      <c r="P14" s="70"/>
      <c r="Q14" s="442">
        <v>0</v>
      </c>
      <c r="R14" s="443"/>
      <c r="S14" s="444"/>
      <c r="T14" s="34">
        <v>0</v>
      </c>
      <c r="U14" s="34">
        <v>0</v>
      </c>
      <c r="V14" s="34"/>
      <c r="W14" s="34"/>
      <c r="X14" s="34"/>
      <c r="Y14" s="34">
        <v>0</v>
      </c>
    </row>
    <row r="15" spans="1:26" ht="26.25" customHeight="1" x14ac:dyDescent="0.4">
      <c r="A15" s="440"/>
      <c r="B15" s="33" t="s">
        <v>246</v>
      </c>
      <c r="C15" s="437">
        <v>620000</v>
      </c>
      <c r="D15" s="438"/>
      <c r="E15" s="437">
        <v>386694.49</v>
      </c>
      <c r="F15" s="438"/>
      <c r="G15" s="73">
        <v>0</v>
      </c>
      <c r="H15" s="437">
        <v>386694.49</v>
      </c>
      <c r="I15" s="438"/>
      <c r="J15" s="34">
        <v>11694.49</v>
      </c>
      <c r="K15" s="34">
        <v>0</v>
      </c>
      <c r="L15" s="437">
        <v>375000</v>
      </c>
      <c r="M15" s="438"/>
      <c r="N15" s="437">
        <v>0</v>
      </c>
      <c r="O15" s="438"/>
      <c r="P15" s="70"/>
      <c r="Q15" s="442">
        <v>0</v>
      </c>
      <c r="R15" s="443"/>
      <c r="S15" s="444"/>
      <c r="T15" s="34">
        <v>0</v>
      </c>
      <c r="U15" s="34">
        <v>0</v>
      </c>
      <c r="V15" s="34"/>
      <c r="W15" s="34"/>
      <c r="X15" s="34"/>
      <c r="Y15" s="34">
        <v>0</v>
      </c>
    </row>
    <row r="16" spans="1:26" ht="26.25" customHeight="1" x14ac:dyDescent="0.4">
      <c r="A16" s="440"/>
      <c r="B16" s="85" t="s">
        <v>247</v>
      </c>
      <c r="C16" s="437">
        <v>3576000</v>
      </c>
      <c r="D16" s="438"/>
      <c r="E16" s="437">
        <v>3572203</v>
      </c>
      <c r="F16" s="438"/>
      <c r="G16" s="73">
        <v>0</v>
      </c>
      <c r="H16" s="437">
        <v>3572203</v>
      </c>
      <c r="I16" s="438"/>
      <c r="J16" s="34">
        <v>0</v>
      </c>
      <c r="K16" s="34">
        <v>0</v>
      </c>
      <c r="L16" s="437">
        <v>0</v>
      </c>
      <c r="M16" s="438"/>
      <c r="N16" s="437">
        <v>0</v>
      </c>
      <c r="O16" s="438"/>
      <c r="P16" s="70"/>
      <c r="Q16" s="442">
        <v>3572203</v>
      </c>
      <c r="R16" s="443"/>
      <c r="S16" s="444"/>
      <c r="T16" s="34">
        <v>0</v>
      </c>
      <c r="U16" s="34">
        <v>0</v>
      </c>
      <c r="V16" s="34"/>
      <c r="W16" s="34"/>
      <c r="X16" s="34"/>
      <c r="Y16" s="34">
        <v>0</v>
      </c>
    </row>
    <row r="17" spans="1:25" ht="26.25" customHeight="1" x14ac:dyDescent="0.4">
      <c r="A17" s="440"/>
      <c r="B17" s="33" t="s">
        <v>153</v>
      </c>
      <c r="C17" s="437">
        <v>20000</v>
      </c>
      <c r="D17" s="438"/>
      <c r="E17" s="437">
        <v>0</v>
      </c>
      <c r="F17" s="438"/>
      <c r="G17" s="73">
        <v>0</v>
      </c>
      <c r="H17" s="437">
        <v>0</v>
      </c>
      <c r="I17" s="438"/>
      <c r="J17" s="34">
        <v>0</v>
      </c>
      <c r="K17" s="34">
        <v>0</v>
      </c>
      <c r="L17" s="437">
        <v>0</v>
      </c>
      <c r="M17" s="438"/>
      <c r="N17" s="437">
        <v>0</v>
      </c>
      <c r="O17" s="438"/>
      <c r="P17" s="70"/>
      <c r="Q17" s="442">
        <v>0</v>
      </c>
      <c r="R17" s="443"/>
      <c r="S17" s="444"/>
      <c r="T17" s="34">
        <v>0</v>
      </c>
      <c r="U17" s="34">
        <v>0</v>
      </c>
      <c r="V17" s="34"/>
      <c r="W17" s="34"/>
      <c r="X17" s="34"/>
      <c r="Y17" s="34">
        <v>0</v>
      </c>
    </row>
    <row r="18" spans="1:25" ht="26.25" customHeight="1" x14ac:dyDescent="0.4">
      <c r="A18" s="440"/>
      <c r="B18" s="74" t="s">
        <v>155</v>
      </c>
      <c r="C18" s="450">
        <v>1290000</v>
      </c>
      <c r="D18" s="451"/>
      <c r="E18" s="450">
        <v>1252000</v>
      </c>
      <c r="F18" s="451"/>
      <c r="G18" s="203">
        <v>0</v>
      </c>
      <c r="H18" s="450">
        <v>1252000</v>
      </c>
      <c r="I18" s="451"/>
      <c r="J18" s="75">
        <v>0</v>
      </c>
      <c r="K18" s="75">
        <v>0</v>
      </c>
      <c r="L18" s="450">
        <v>1252000</v>
      </c>
      <c r="M18" s="451"/>
      <c r="N18" s="450">
        <v>0</v>
      </c>
      <c r="O18" s="451"/>
      <c r="P18" s="29"/>
      <c r="Q18" s="452">
        <v>0</v>
      </c>
      <c r="R18" s="453"/>
      <c r="S18" s="454"/>
      <c r="T18" s="75">
        <v>0</v>
      </c>
      <c r="U18" s="75">
        <v>0</v>
      </c>
      <c r="V18" s="75"/>
      <c r="W18" s="75"/>
      <c r="X18" s="75"/>
      <c r="Y18" s="75">
        <v>0</v>
      </c>
    </row>
    <row r="19" spans="1:25" ht="28.5" customHeight="1" thickBot="1" x14ac:dyDescent="0.45">
      <c r="A19" s="441"/>
      <c r="B19" s="204" t="s">
        <v>231</v>
      </c>
      <c r="C19" s="445">
        <v>25000000</v>
      </c>
      <c r="D19" s="446"/>
      <c r="E19" s="445">
        <v>18498845.550000001</v>
      </c>
      <c r="F19" s="446"/>
      <c r="G19" s="205">
        <f>SUM(G8:G18)</f>
        <v>0</v>
      </c>
      <c r="H19" s="445">
        <v>18498845.550000001</v>
      </c>
      <c r="I19" s="446"/>
      <c r="J19" s="206">
        <v>6583857.3099999996</v>
      </c>
      <c r="K19" s="206">
        <v>67340</v>
      </c>
      <c r="L19" s="445">
        <v>3639215.74</v>
      </c>
      <c r="M19" s="446"/>
      <c r="N19" s="445">
        <v>20115</v>
      </c>
      <c r="O19" s="446"/>
      <c r="P19" s="207"/>
      <c r="Q19" s="447">
        <v>4905509</v>
      </c>
      <c r="R19" s="448"/>
      <c r="S19" s="449"/>
      <c r="T19" s="206">
        <v>23610</v>
      </c>
      <c r="U19" s="206">
        <v>49572</v>
      </c>
      <c r="V19" s="206"/>
      <c r="W19" s="206"/>
      <c r="X19" s="206"/>
      <c r="Y19" s="206">
        <v>3209626.5</v>
      </c>
    </row>
    <row r="20" spans="1:25" ht="18.75" thickTop="1" x14ac:dyDescent="0.4">
      <c r="A20" s="439" t="s">
        <v>163</v>
      </c>
      <c r="B20" s="37" t="s">
        <v>163</v>
      </c>
      <c r="C20" s="455" t="s">
        <v>142</v>
      </c>
      <c r="D20" s="436"/>
      <c r="E20" s="455" t="s">
        <v>142</v>
      </c>
      <c r="F20" s="436"/>
      <c r="G20" s="69"/>
      <c r="H20" s="455" t="s">
        <v>142</v>
      </c>
      <c r="I20" s="436"/>
      <c r="J20" s="38" t="s">
        <v>142</v>
      </c>
      <c r="K20" s="38" t="s">
        <v>142</v>
      </c>
      <c r="L20" s="455" t="s">
        <v>142</v>
      </c>
      <c r="M20" s="436"/>
      <c r="N20" s="455" t="s">
        <v>142</v>
      </c>
      <c r="O20" s="436"/>
      <c r="P20" s="69"/>
      <c r="Q20" s="455" t="s">
        <v>142</v>
      </c>
      <c r="R20" s="436"/>
      <c r="S20" s="436"/>
      <c r="T20" s="38" t="s">
        <v>142</v>
      </c>
      <c r="U20" s="38" t="s">
        <v>142</v>
      </c>
      <c r="V20" s="38"/>
      <c r="W20" s="38"/>
      <c r="X20" s="38"/>
      <c r="Y20" s="38" t="s">
        <v>142</v>
      </c>
    </row>
    <row r="21" spans="1:25" x14ac:dyDescent="0.4">
      <c r="A21" s="440"/>
      <c r="B21" s="33" t="s">
        <v>164</v>
      </c>
      <c r="C21" s="437">
        <v>387000</v>
      </c>
      <c r="D21" s="438"/>
      <c r="E21" s="437">
        <v>406077.66</v>
      </c>
      <c r="F21" s="438"/>
      <c r="G21" s="70"/>
      <c r="H21" s="437">
        <v>406077.66</v>
      </c>
      <c r="I21" s="438"/>
      <c r="J21" s="34">
        <v>0</v>
      </c>
      <c r="K21" s="34">
        <v>0</v>
      </c>
      <c r="L21" s="437">
        <v>0</v>
      </c>
      <c r="M21" s="438"/>
      <c r="N21" s="437">
        <v>0</v>
      </c>
      <c r="O21" s="438"/>
      <c r="P21" s="70"/>
      <c r="Q21" s="437">
        <v>0</v>
      </c>
      <c r="R21" s="436"/>
      <c r="S21" s="438"/>
      <c r="T21" s="34">
        <v>0</v>
      </c>
      <c r="U21" s="34">
        <v>0</v>
      </c>
      <c r="V21" s="34"/>
      <c r="W21" s="34"/>
      <c r="X21" s="34"/>
      <c r="Y21" s="34">
        <v>0</v>
      </c>
    </row>
    <row r="22" spans="1:25" x14ac:dyDescent="0.4">
      <c r="A22" s="440"/>
      <c r="B22" s="85" t="s">
        <v>165</v>
      </c>
      <c r="C22" s="437">
        <v>24200</v>
      </c>
      <c r="D22" s="438"/>
      <c r="E22" s="437">
        <v>11070.3</v>
      </c>
      <c r="F22" s="438"/>
      <c r="G22" s="70"/>
      <c r="H22" s="437">
        <v>11070.3</v>
      </c>
      <c r="I22" s="438"/>
      <c r="J22" s="34">
        <v>0</v>
      </c>
      <c r="K22" s="34">
        <v>0</v>
      </c>
      <c r="L22" s="437">
        <v>0</v>
      </c>
      <c r="M22" s="438"/>
      <c r="N22" s="437">
        <v>0</v>
      </c>
      <c r="O22" s="438"/>
      <c r="P22" s="70"/>
      <c r="Q22" s="437">
        <v>0</v>
      </c>
      <c r="R22" s="436"/>
      <c r="S22" s="438"/>
      <c r="T22" s="34">
        <v>0</v>
      </c>
      <c r="U22" s="34">
        <v>0</v>
      </c>
      <c r="V22" s="34"/>
      <c r="W22" s="34"/>
      <c r="X22" s="34"/>
      <c r="Y22" s="34">
        <v>0</v>
      </c>
    </row>
    <row r="23" spans="1:25" x14ac:dyDescent="0.4">
      <c r="A23" s="440"/>
      <c r="B23" s="33" t="s">
        <v>166</v>
      </c>
      <c r="C23" s="437">
        <v>360000</v>
      </c>
      <c r="D23" s="438"/>
      <c r="E23" s="437">
        <v>413529.33</v>
      </c>
      <c r="F23" s="438"/>
      <c r="G23" s="70"/>
      <c r="H23" s="437">
        <v>413529.33</v>
      </c>
      <c r="I23" s="438"/>
      <c r="J23" s="34">
        <v>0</v>
      </c>
      <c r="K23" s="34">
        <v>0</v>
      </c>
      <c r="L23" s="437">
        <v>0</v>
      </c>
      <c r="M23" s="438"/>
      <c r="N23" s="437">
        <v>0</v>
      </c>
      <c r="O23" s="438"/>
      <c r="P23" s="70"/>
      <c r="Q23" s="437">
        <v>0</v>
      </c>
      <c r="R23" s="436"/>
      <c r="S23" s="438"/>
      <c r="T23" s="34">
        <v>0</v>
      </c>
      <c r="U23" s="34">
        <v>0</v>
      </c>
      <c r="V23" s="34"/>
      <c r="W23" s="34"/>
      <c r="X23" s="34"/>
      <c r="Y23" s="34">
        <v>0</v>
      </c>
    </row>
    <row r="24" spans="1:25" x14ac:dyDescent="0.4">
      <c r="A24" s="440"/>
      <c r="B24" s="85" t="s">
        <v>234</v>
      </c>
      <c r="C24" s="464"/>
      <c r="D24" s="465"/>
      <c r="E24" s="464"/>
      <c r="F24" s="465"/>
      <c r="G24" s="72"/>
      <c r="H24" s="464"/>
      <c r="I24" s="465"/>
      <c r="J24" s="71"/>
      <c r="K24" s="71"/>
      <c r="L24" s="464"/>
      <c r="M24" s="465"/>
      <c r="N24" s="464"/>
      <c r="O24" s="465"/>
      <c r="P24" s="72"/>
      <c r="Q24" s="464"/>
      <c r="R24" s="466"/>
      <c r="S24" s="465"/>
      <c r="T24" s="71"/>
      <c r="U24" s="71"/>
      <c r="V24" s="71"/>
      <c r="W24" s="71"/>
      <c r="X24" s="71"/>
      <c r="Y24" s="71"/>
    </row>
    <row r="25" spans="1:25" x14ac:dyDescent="0.4">
      <c r="A25" s="440"/>
      <c r="B25" s="33" t="s">
        <v>167</v>
      </c>
      <c r="C25" s="437">
        <v>90000</v>
      </c>
      <c r="D25" s="438"/>
      <c r="E25" s="437">
        <v>29275</v>
      </c>
      <c r="F25" s="438"/>
      <c r="G25" s="70"/>
      <c r="H25" s="437">
        <v>29275</v>
      </c>
      <c r="I25" s="438"/>
      <c r="J25" s="34">
        <v>0</v>
      </c>
      <c r="K25" s="34">
        <v>0</v>
      </c>
      <c r="L25" s="437">
        <v>0</v>
      </c>
      <c r="M25" s="438"/>
      <c r="N25" s="437">
        <v>0</v>
      </c>
      <c r="O25" s="438"/>
      <c r="P25" s="70"/>
      <c r="Q25" s="437">
        <v>0</v>
      </c>
      <c r="R25" s="436"/>
      <c r="S25" s="438"/>
      <c r="T25" s="34">
        <v>0</v>
      </c>
      <c r="U25" s="34">
        <v>0</v>
      </c>
      <c r="V25" s="34"/>
      <c r="W25" s="34"/>
      <c r="X25" s="34"/>
      <c r="Y25" s="34">
        <v>0</v>
      </c>
    </row>
    <row r="26" spans="1:25" x14ac:dyDescent="0.4">
      <c r="A26" s="440"/>
      <c r="B26" s="33" t="s">
        <v>168</v>
      </c>
      <c r="C26" s="437">
        <v>12956500</v>
      </c>
      <c r="D26" s="438"/>
      <c r="E26" s="437">
        <v>14603249.66</v>
      </c>
      <c r="F26" s="438"/>
      <c r="G26" s="70"/>
      <c r="H26" s="437">
        <v>14603249.66</v>
      </c>
      <c r="I26" s="438"/>
      <c r="J26" s="34">
        <v>0</v>
      </c>
      <c r="K26" s="34">
        <v>0</v>
      </c>
      <c r="L26" s="437">
        <v>0</v>
      </c>
      <c r="M26" s="438"/>
      <c r="N26" s="437">
        <v>0</v>
      </c>
      <c r="O26" s="438"/>
      <c r="P26" s="70"/>
      <c r="Q26" s="437">
        <v>0</v>
      </c>
      <c r="R26" s="436"/>
      <c r="S26" s="438"/>
      <c r="T26" s="34">
        <v>0</v>
      </c>
      <c r="U26" s="34">
        <v>0</v>
      </c>
      <c r="V26" s="34"/>
      <c r="W26" s="34"/>
      <c r="X26" s="34"/>
      <c r="Y26" s="34">
        <v>0</v>
      </c>
    </row>
    <row r="27" spans="1:25" x14ac:dyDescent="0.4">
      <c r="A27" s="440"/>
      <c r="B27" s="33" t="s">
        <v>169</v>
      </c>
      <c r="C27" s="437">
        <v>11182300</v>
      </c>
      <c r="D27" s="438"/>
      <c r="E27" s="437">
        <v>8334987.3399999999</v>
      </c>
      <c r="F27" s="438"/>
      <c r="G27" s="70"/>
      <c r="H27" s="437">
        <v>8334987.3399999999</v>
      </c>
      <c r="I27" s="438"/>
      <c r="J27" s="34">
        <v>0</v>
      </c>
      <c r="K27" s="34">
        <v>0</v>
      </c>
      <c r="L27" s="437">
        <v>0</v>
      </c>
      <c r="M27" s="438"/>
      <c r="N27" s="437">
        <v>0</v>
      </c>
      <c r="O27" s="438"/>
      <c r="P27" s="70"/>
      <c r="Q27" s="437">
        <v>0</v>
      </c>
      <c r="R27" s="436"/>
      <c r="S27" s="438"/>
      <c r="T27" s="34">
        <v>0</v>
      </c>
      <c r="U27" s="34">
        <v>0</v>
      </c>
      <c r="V27" s="34"/>
      <c r="W27" s="34"/>
      <c r="X27" s="34"/>
      <c r="Y27" s="34">
        <v>0</v>
      </c>
    </row>
    <row r="28" spans="1:25" ht="36" x14ac:dyDescent="0.4">
      <c r="A28" s="440"/>
      <c r="B28" s="74" t="s">
        <v>233</v>
      </c>
      <c r="C28" s="464"/>
      <c r="D28" s="465"/>
      <c r="E28" s="464"/>
      <c r="F28" s="465"/>
      <c r="G28" s="29"/>
      <c r="H28" s="464"/>
      <c r="I28" s="465"/>
      <c r="J28" s="75"/>
      <c r="K28" s="75"/>
      <c r="L28" s="464"/>
      <c r="M28" s="465"/>
      <c r="N28" s="464"/>
      <c r="O28" s="465"/>
      <c r="P28" s="29"/>
      <c r="Q28" s="464"/>
      <c r="R28" s="466"/>
      <c r="S28" s="465"/>
      <c r="T28" s="75"/>
      <c r="U28" s="75"/>
      <c r="V28" s="75"/>
      <c r="W28" s="75"/>
      <c r="X28" s="75"/>
      <c r="Y28" s="75"/>
    </row>
    <row r="29" spans="1:25" ht="18.75" thickBot="1" x14ac:dyDescent="0.45">
      <c r="A29" s="441"/>
      <c r="B29" s="35" t="s">
        <v>232</v>
      </c>
      <c r="C29" s="461">
        <v>25000000</v>
      </c>
      <c r="D29" s="462"/>
      <c r="E29" s="461">
        <v>23798189.289999999</v>
      </c>
      <c r="F29" s="462"/>
      <c r="G29" s="45"/>
      <c r="H29" s="461">
        <v>23798189.289999999</v>
      </c>
      <c r="I29" s="462"/>
      <c r="J29" s="36">
        <v>0</v>
      </c>
      <c r="K29" s="36">
        <v>0</v>
      </c>
      <c r="L29" s="461">
        <v>0</v>
      </c>
      <c r="M29" s="462"/>
      <c r="N29" s="461">
        <v>0</v>
      </c>
      <c r="O29" s="462"/>
      <c r="P29" s="45"/>
      <c r="Q29" s="461">
        <v>0</v>
      </c>
      <c r="R29" s="463"/>
      <c r="S29" s="462"/>
      <c r="T29" s="36">
        <v>0</v>
      </c>
      <c r="U29" s="36">
        <v>0</v>
      </c>
      <c r="V29" s="36"/>
      <c r="W29" s="36"/>
      <c r="X29" s="36"/>
      <c r="Y29" s="36">
        <v>0</v>
      </c>
    </row>
    <row r="30" spans="1:25" ht="22.5" customHeight="1" thickTop="1" thickBot="1" x14ac:dyDescent="0.45">
      <c r="A30" s="459" t="s">
        <v>250</v>
      </c>
      <c r="B30" s="444"/>
      <c r="C30" s="456" t="s">
        <v>142</v>
      </c>
      <c r="D30" s="458"/>
      <c r="E30" s="456" t="s">
        <v>142</v>
      </c>
      <c r="F30" s="458"/>
      <c r="G30" s="208"/>
      <c r="H30" s="460">
        <v>5299343.74</v>
      </c>
      <c r="I30" s="458"/>
      <c r="J30" s="209" t="s">
        <v>142</v>
      </c>
      <c r="K30" s="209" t="s">
        <v>142</v>
      </c>
      <c r="L30" s="456" t="s">
        <v>142</v>
      </c>
      <c r="M30" s="458"/>
      <c r="N30" s="456" t="s">
        <v>142</v>
      </c>
      <c r="O30" s="458"/>
      <c r="P30" s="208"/>
      <c r="Q30" s="456" t="s">
        <v>142</v>
      </c>
      <c r="R30" s="457"/>
      <c r="S30" s="458"/>
      <c r="T30" s="209" t="s">
        <v>142</v>
      </c>
      <c r="U30" s="209" t="s">
        <v>142</v>
      </c>
      <c r="V30" s="209"/>
      <c r="W30" s="209"/>
      <c r="X30" s="209"/>
      <c r="Y30" s="209" t="s">
        <v>142</v>
      </c>
    </row>
    <row r="31" spans="1:25" ht="12" customHeight="1" thickTop="1" x14ac:dyDescent="0.4"/>
  </sheetData>
  <mergeCells count="158">
    <mergeCell ref="B3:Z3"/>
    <mergeCell ref="C28:D28"/>
    <mergeCell ref="E28:F28"/>
    <mergeCell ref="H28:I28"/>
    <mergeCell ref="L28:M28"/>
    <mergeCell ref="N28:O28"/>
    <mergeCell ref="Q28:S28"/>
    <mergeCell ref="C24:D24"/>
    <mergeCell ref="E24:F24"/>
    <mergeCell ref="H24:I24"/>
    <mergeCell ref="L24:M24"/>
    <mergeCell ref="N24:O24"/>
    <mergeCell ref="Q24:S24"/>
    <mergeCell ref="C5:D5"/>
    <mergeCell ref="A5:B5"/>
    <mergeCell ref="Q5:S5"/>
    <mergeCell ref="N5:O5"/>
    <mergeCell ref="L5:M5"/>
    <mergeCell ref="H5:I5"/>
    <mergeCell ref="E5:F5"/>
    <mergeCell ref="C27:D27"/>
    <mergeCell ref="E27:F27"/>
    <mergeCell ref="H27:I27"/>
    <mergeCell ref="L27:M27"/>
    <mergeCell ref="Q30:S30"/>
    <mergeCell ref="A30:B30"/>
    <mergeCell ref="C30:D30"/>
    <mergeCell ref="E30:F30"/>
    <mergeCell ref="H30:I30"/>
    <mergeCell ref="L30:M30"/>
    <mergeCell ref="N30:O30"/>
    <mergeCell ref="C29:D29"/>
    <mergeCell ref="E29:F29"/>
    <mergeCell ref="H29:I29"/>
    <mergeCell ref="L29:M29"/>
    <mergeCell ref="N29:O29"/>
    <mergeCell ref="Q29:S29"/>
    <mergeCell ref="A20:A29"/>
    <mergeCell ref="Q27:S27"/>
    <mergeCell ref="C26:D26"/>
    <mergeCell ref="E26:F26"/>
    <mergeCell ref="H26:I26"/>
    <mergeCell ref="L26:M26"/>
    <mergeCell ref="N26:O26"/>
    <mergeCell ref="Q26:S26"/>
    <mergeCell ref="C25:D25"/>
    <mergeCell ref="E25:F25"/>
    <mergeCell ref="H25:I25"/>
    <mergeCell ref="L25:M25"/>
    <mergeCell ref="N25:O25"/>
    <mergeCell ref="Q25:S25"/>
    <mergeCell ref="N27:O27"/>
    <mergeCell ref="Q22:S22"/>
    <mergeCell ref="C23:D23"/>
    <mergeCell ref="E23:F23"/>
    <mergeCell ref="H23:I23"/>
    <mergeCell ref="L23:M23"/>
    <mergeCell ref="N23:O23"/>
    <mergeCell ref="Q23:S23"/>
    <mergeCell ref="C22:D22"/>
    <mergeCell ref="E22:F22"/>
    <mergeCell ref="H22:I22"/>
    <mergeCell ref="L22:M22"/>
    <mergeCell ref="N22:O22"/>
    <mergeCell ref="Q20:S20"/>
    <mergeCell ref="C21:D21"/>
    <mergeCell ref="E21:F21"/>
    <mergeCell ref="H21:I21"/>
    <mergeCell ref="L21:M21"/>
    <mergeCell ref="N21:O21"/>
    <mergeCell ref="Q21:S21"/>
    <mergeCell ref="C20:D20"/>
    <mergeCell ref="E20:F20"/>
    <mergeCell ref="H20:I20"/>
    <mergeCell ref="L20:M20"/>
    <mergeCell ref="N20:O20"/>
    <mergeCell ref="C19:D19"/>
    <mergeCell ref="E19:F19"/>
    <mergeCell ref="H19:I19"/>
    <mergeCell ref="L19:M19"/>
    <mergeCell ref="N19:O19"/>
    <mergeCell ref="Q19:S19"/>
    <mergeCell ref="C18:D18"/>
    <mergeCell ref="E18:F18"/>
    <mergeCell ref="H18:I18"/>
    <mergeCell ref="L18:M18"/>
    <mergeCell ref="N18:O18"/>
    <mergeCell ref="Q18:S18"/>
    <mergeCell ref="C17:D17"/>
    <mergeCell ref="E17:F17"/>
    <mergeCell ref="H17:I17"/>
    <mergeCell ref="L17:M17"/>
    <mergeCell ref="N17:O17"/>
    <mergeCell ref="Q17:S17"/>
    <mergeCell ref="C16:D16"/>
    <mergeCell ref="E16:F16"/>
    <mergeCell ref="H16:I16"/>
    <mergeCell ref="L16:M16"/>
    <mergeCell ref="N16:O16"/>
    <mergeCell ref="Q16:S16"/>
    <mergeCell ref="C15:D15"/>
    <mergeCell ref="E15:F15"/>
    <mergeCell ref="H15:I15"/>
    <mergeCell ref="L15:M15"/>
    <mergeCell ref="N15:O15"/>
    <mergeCell ref="Q15:S15"/>
    <mergeCell ref="C14:D14"/>
    <mergeCell ref="E14:F14"/>
    <mergeCell ref="H14:I14"/>
    <mergeCell ref="L14:M14"/>
    <mergeCell ref="N14:O14"/>
    <mergeCell ref="Q14:S14"/>
    <mergeCell ref="C13:D13"/>
    <mergeCell ref="E13:F13"/>
    <mergeCell ref="H13:I13"/>
    <mergeCell ref="L13:M13"/>
    <mergeCell ref="N13:O13"/>
    <mergeCell ref="Q13:S13"/>
    <mergeCell ref="C12:D12"/>
    <mergeCell ref="E12:F12"/>
    <mergeCell ref="H12:I12"/>
    <mergeCell ref="L12:M12"/>
    <mergeCell ref="N12:O12"/>
    <mergeCell ref="Q12:S12"/>
    <mergeCell ref="N11:O11"/>
    <mergeCell ref="Q11:S11"/>
    <mergeCell ref="N9:O9"/>
    <mergeCell ref="Q9:S9"/>
    <mergeCell ref="C10:D10"/>
    <mergeCell ref="E10:F10"/>
    <mergeCell ref="H10:I10"/>
    <mergeCell ref="L10:M10"/>
    <mergeCell ref="N10:O10"/>
    <mergeCell ref="Q10:S10"/>
    <mergeCell ref="A1:Y1"/>
    <mergeCell ref="A2:Y2"/>
    <mergeCell ref="A4:Y4"/>
    <mergeCell ref="Q7:S7"/>
    <mergeCell ref="C8:D8"/>
    <mergeCell ref="E8:F8"/>
    <mergeCell ref="H8:I8"/>
    <mergeCell ref="L8:M8"/>
    <mergeCell ref="N8:O8"/>
    <mergeCell ref="Q8:S8"/>
    <mergeCell ref="A7:A19"/>
    <mergeCell ref="C7:D7"/>
    <mergeCell ref="E7:F7"/>
    <mergeCell ref="H7:I7"/>
    <mergeCell ref="L7:M7"/>
    <mergeCell ref="N7:O7"/>
    <mergeCell ref="C9:D9"/>
    <mergeCell ref="E9:F9"/>
    <mergeCell ref="H9:I9"/>
    <mergeCell ref="L9:M9"/>
    <mergeCell ref="C11:D11"/>
    <mergeCell ref="E11:F11"/>
    <mergeCell ref="H11:I11"/>
    <mergeCell ref="L11:M11"/>
  </mergeCells>
  <pageMargins left="0.15748031496062992" right="0.15748031496062992" top="0.15748031496062992" bottom="0.15748031496062992" header="0.15748031496062992" footer="0.31496062992125984"/>
  <pageSetup paperSize="9" orientation="landscape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opLeftCell="B24" zoomScale="110" zoomScaleNormal="110" workbookViewId="0">
      <selection activeCell="N41" sqref="N41"/>
    </sheetView>
  </sheetViews>
  <sheetFormatPr defaultColWidth="9" defaultRowHeight="18" x14ac:dyDescent="0.4"/>
  <cols>
    <col min="1" max="1" width="0.375" style="27" hidden="1" customWidth="1"/>
    <col min="2" max="2" width="19.375" style="27" customWidth="1"/>
    <col min="3" max="3" width="0.375" style="27" customWidth="1"/>
    <col min="4" max="4" width="3.5" style="27" customWidth="1"/>
    <col min="5" max="5" width="5.25" style="27" customWidth="1"/>
    <col min="6" max="6" width="1.75" style="27" customWidth="1"/>
    <col min="7" max="7" width="6.75" style="27" customWidth="1"/>
    <col min="8" max="8" width="7.75" style="27" customWidth="1"/>
    <col min="9" max="9" width="4.625" style="27" customWidth="1"/>
    <col min="10" max="10" width="3.625" style="27" customWidth="1"/>
    <col min="11" max="11" width="7.75" style="27" customWidth="1"/>
    <col min="12" max="12" width="4.75" style="27" customWidth="1"/>
    <col min="13" max="13" width="2.5" style="27" customWidth="1"/>
    <col min="14" max="14" width="7.875" style="27" customWidth="1"/>
    <col min="15" max="15" width="3.25" style="27" customWidth="1"/>
    <col min="16" max="16" width="3.625" style="27" customWidth="1"/>
    <col min="17" max="17" width="6.375" style="27" customWidth="1"/>
    <col min="18" max="18" width="0.875" style="27" customWidth="1"/>
    <col min="19" max="19" width="0.25" style="27" customWidth="1"/>
    <col min="20" max="20" width="5.625" style="27" customWidth="1"/>
    <col min="21" max="21" width="6.375" style="27" customWidth="1"/>
    <col min="22" max="22" width="7" style="27" customWidth="1"/>
    <col min="23" max="23" width="5" style="27" customWidth="1"/>
    <col min="24" max="24" width="6.25" style="27" customWidth="1"/>
    <col min="25" max="25" width="5.75" style="27" customWidth="1"/>
    <col min="26" max="26" width="8.375" style="27" customWidth="1"/>
    <col min="27" max="16384" width="9" style="27"/>
  </cols>
  <sheetData>
    <row r="1" spans="1:26" ht="21" customHeight="1" x14ac:dyDescent="0.4">
      <c r="A1" s="487" t="s">
        <v>42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</row>
    <row r="2" spans="1:26" ht="21" customHeight="1" x14ac:dyDescent="0.4">
      <c r="A2" s="487" t="s">
        <v>170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</row>
    <row r="3" spans="1:26" ht="21" customHeight="1" x14ac:dyDescent="0.4">
      <c r="A3" s="487" t="s">
        <v>141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</row>
    <row r="4" spans="1:26" ht="7.5" customHeight="1" x14ac:dyDescent="0.4"/>
    <row r="5" spans="1:26" ht="118.9" customHeight="1" x14ac:dyDescent="0.4">
      <c r="A5" s="475" t="s">
        <v>157</v>
      </c>
      <c r="B5" s="476"/>
      <c r="C5" s="104"/>
      <c r="D5" s="471" t="s">
        <v>137</v>
      </c>
      <c r="E5" s="472"/>
      <c r="F5" s="471" t="s">
        <v>158</v>
      </c>
      <c r="G5" s="472"/>
      <c r="H5" s="103" t="s">
        <v>235</v>
      </c>
      <c r="I5" s="471" t="s">
        <v>55</v>
      </c>
      <c r="J5" s="472"/>
      <c r="K5" s="103" t="s">
        <v>236</v>
      </c>
      <c r="L5" s="471" t="s">
        <v>237</v>
      </c>
      <c r="M5" s="472"/>
      <c r="N5" s="103" t="s">
        <v>238</v>
      </c>
      <c r="O5" s="471" t="s">
        <v>239</v>
      </c>
      <c r="P5" s="472"/>
      <c r="Q5" s="103" t="s">
        <v>217</v>
      </c>
      <c r="R5" s="471" t="s">
        <v>240</v>
      </c>
      <c r="S5" s="473"/>
      <c r="T5" s="472"/>
      <c r="U5" s="103" t="s">
        <v>241</v>
      </c>
      <c r="V5" s="103" t="s">
        <v>242</v>
      </c>
      <c r="W5" s="103" t="s">
        <v>214</v>
      </c>
      <c r="X5" s="103" t="s">
        <v>215</v>
      </c>
      <c r="Y5" s="103" t="s">
        <v>216</v>
      </c>
      <c r="Z5" s="103" t="s">
        <v>251</v>
      </c>
    </row>
    <row r="6" spans="1:26" ht="18" customHeight="1" x14ac:dyDescent="0.4">
      <c r="A6" s="439" t="s">
        <v>143</v>
      </c>
      <c r="B6" s="474" t="s">
        <v>143</v>
      </c>
      <c r="C6" s="436"/>
      <c r="D6" s="435" t="s">
        <v>142</v>
      </c>
      <c r="E6" s="436"/>
      <c r="F6" s="435" t="s">
        <v>142</v>
      </c>
      <c r="G6" s="436"/>
      <c r="H6" s="79"/>
      <c r="I6" s="435" t="s">
        <v>142</v>
      </c>
      <c r="J6" s="436"/>
      <c r="K6" s="78" t="s">
        <v>142</v>
      </c>
      <c r="L6" s="435" t="s">
        <v>142</v>
      </c>
      <c r="M6" s="436"/>
      <c r="N6" s="78" t="s">
        <v>142</v>
      </c>
      <c r="O6" s="435" t="s">
        <v>142</v>
      </c>
      <c r="P6" s="436"/>
      <c r="Q6" s="79"/>
      <c r="R6" s="435" t="s">
        <v>142</v>
      </c>
      <c r="S6" s="436"/>
      <c r="T6" s="436"/>
      <c r="U6" s="78" t="s">
        <v>142</v>
      </c>
      <c r="V6" s="78" t="s">
        <v>142</v>
      </c>
      <c r="W6" s="78"/>
      <c r="X6" s="78"/>
      <c r="Y6" s="78"/>
      <c r="Z6" s="32" t="s">
        <v>142</v>
      </c>
    </row>
    <row r="7" spans="1:26" ht="28.15" customHeight="1" x14ac:dyDescent="0.4">
      <c r="A7" s="440"/>
      <c r="B7" s="477" t="s">
        <v>138</v>
      </c>
      <c r="C7" s="438"/>
      <c r="D7" s="437">
        <v>4467668</v>
      </c>
      <c r="E7" s="438"/>
      <c r="F7" s="437">
        <v>3209626.5</v>
      </c>
      <c r="G7" s="438"/>
      <c r="H7" s="73">
        <v>0</v>
      </c>
      <c r="I7" s="437">
        <v>3209626.5</v>
      </c>
      <c r="J7" s="438"/>
      <c r="K7" s="80">
        <v>0</v>
      </c>
      <c r="L7" s="437">
        <v>0</v>
      </c>
      <c r="M7" s="438"/>
      <c r="N7" s="80">
        <v>0</v>
      </c>
      <c r="O7" s="437">
        <v>0</v>
      </c>
      <c r="P7" s="438"/>
      <c r="Q7" s="73">
        <v>0</v>
      </c>
      <c r="R7" s="437">
        <v>0</v>
      </c>
      <c r="S7" s="436"/>
      <c r="T7" s="438"/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3209626.5</v>
      </c>
    </row>
    <row r="8" spans="1:26" ht="28.15" customHeight="1" x14ac:dyDescent="0.4">
      <c r="A8" s="440"/>
      <c r="B8" s="477" t="s">
        <v>145</v>
      </c>
      <c r="C8" s="438"/>
      <c r="D8" s="437">
        <v>1361700</v>
      </c>
      <c r="E8" s="438"/>
      <c r="F8" s="437">
        <v>1361520</v>
      </c>
      <c r="G8" s="438"/>
      <c r="H8" s="73">
        <v>0</v>
      </c>
      <c r="I8" s="437">
        <v>1361520</v>
      </c>
      <c r="J8" s="438"/>
      <c r="K8" s="80">
        <v>1361520</v>
      </c>
      <c r="L8" s="437">
        <v>0</v>
      </c>
      <c r="M8" s="438"/>
      <c r="N8" s="80">
        <v>0</v>
      </c>
      <c r="O8" s="437">
        <v>0</v>
      </c>
      <c r="P8" s="438"/>
      <c r="Q8" s="73">
        <v>0</v>
      </c>
      <c r="R8" s="437">
        <v>0</v>
      </c>
      <c r="S8" s="436"/>
      <c r="T8" s="438"/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</row>
    <row r="9" spans="1:26" ht="28.15" customHeight="1" x14ac:dyDescent="0.4">
      <c r="A9" s="440"/>
      <c r="B9" s="477" t="s">
        <v>146</v>
      </c>
      <c r="C9" s="438"/>
      <c r="D9" s="437">
        <v>6339120</v>
      </c>
      <c r="E9" s="438"/>
      <c r="F9" s="437">
        <v>5863298</v>
      </c>
      <c r="G9" s="438"/>
      <c r="H9" s="73">
        <v>0</v>
      </c>
      <c r="I9" s="437">
        <v>5863298</v>
      </c>
      <c r="J9" s="438"/>
      <c r="K9" s="80">
        <v>3866918</v>
      </c>
      <c r="L9" s="437">
        <v>0</v>
      </c>
      <c r="M9" s="438"/>
      <c r="N9" s="80">
        <v>821520</v>
      </c>
      <c r="O9" s="437">
        <v>0</v>
      </c>
      <c r="P9" s="438"/>
      <c r="Q9" s="73">
        <v>0</v>
      </c>
      <c r="R9" s="442">
        <v>1174860</v>
      </c>
      <c r="S9" s="443"/>
      <c r="T9" s="444"/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</row>
    <row r="10" spans="1:26" ht="28.15" customHeight="1" x14ac:dyDescent="0.4">
      <c r="A10" s="440"/>
      <c r="B10" s="477" t="s">
        <v>148</v>
      </c>
      <c r="C10" s="438"/>
      <c r="D10" s="437">
        <v>1306760</v>
      </c>
      <c r="E10" s="438"/>
      <c r="F10" s="437">
        <v>377980</v>
      </c>
      <c r="G10" s="438"/>
      <c r="H10" s="73">
        <v>0</v>
      </c>
      <c r="I10" s="437">
        <v>377980</v>
      </c>
      <c r="J10" s="438"/>
      <c r="K10" s="80">
        <v>341980</v>
      </c>
      <c r="L10" s="437">
        <v>0</v>
      </c>
      <c r="M10" s="438"/>
      <c r="N10" s="80">
        <v>0</v>
      </c>
      <c r="O10" s="437">
        <v>0</v>
      </c>
      <c r="P10" s="438"/>
      <c r="Q10" s="73">
        <v>0</v>
      </c>
      <c r="R10" s="442">
        <v>36000</v>
      </c>
      <c r="S10" s="443"/>
      <c r="T10" s="444"/>
      <c r="U10" s="80">
        <v>0</v>
      </c>
      <c r="V10" s="80">
        <v>0</v>
      </c>
      <c r="W10" s="80">
        <v>0</v>
      </c>
      <c r="X10" s="80">
        <v>0</v>
      </c>
      <c r="Y10" s="80">
        <v>0</v>
      </c>
      <c r="Z10" s="80">
        <v>0</v>
      </c>
    </row>
    <row r="11" spans="1:26" ht="28.15" customHeight="1" x14ac:dyDescent="0.4">
      <c r="A11" s="440"/>
      <c r="B11" s="477" t="s">
        <v>88</v>
      </c>
      <c r="C11" s="438"/>
      <c r="D11" s="437">
        <v>3354600</v>
      </c>
      <c r="E11" s="438"/>
      <c r="F11" s="437">
        <v>960938.6</v>
      </c>
      <c r="G11" s="438"/>
      <c r="H11" s="73">
        <v>0</v>
      </c>
      <c r="I11" s="437">
        <v>960938.6</v>
      </c>
      <c r="J11" s="438"/>
      <c r="K11" s="80">
        <v>396149.6</v>
      </c>
      <c r="L11" s="437">
        <v>61840</v>
      </c>
      <c r="M11" s="438"/>
      <c r="N11" s="80">
        <v>402479</v>
      </c>
      <c r="O11" s="437">
        <v>20115</v>
      </c>
      <c r="P11" s="438"/>
      <c r="Q11" s="73">
        <v>0</v>
      </c>
      <c r="R11" s="442">
        <v>11485</v>
      </c>
      <c r="S11" s="443"/>
      <c r="T11" s="444"/>
      <c r="U11" s="80">
        <v>23610</v>
      </c>
      <c r="V11" s="80">
        <v>45260</v>
      </c>
      <c r="W11" s="80">
        <v>0</v>
      </c>
      <c r="X11" s="80">
        <v>0</v>
      </c>
      <c r="Y11" s="80">
        <v>0</v>
      </c>
      <c r="Z11" s="80">
        <v>0</v>
      </c>
    </row>
    <row r="12" spans="1:26" ht="28.15" customHeight="1" x14ac:dyDescent="0.4">
      <c r="A12" s="440"/>
      <c r="B12" s="477" t="s">
        <v>94</v>
      </c>
      <c r="C12" s="438"/>
      <c r="D12" s="437">
        <v>1634152</v>
      </c>
      <c r="E12" s="438"/>
      <c r="F12" s="437">
        <v>1120589.45</v>
      </c>
      <c r="G12" s="438"/>
      <c r="H12" s="73">
        <v>0</v>
      </c>
      <c r="I12" s="437">
        <v>1120589.45</v>
      </c>
      <c r="J12" s="438"/>
      <c r="K12" s="80">
        <v>259967.4</v>
      </c>
      <c r="L12" s="437">
        <v>5500</v>
      </c>
      <c r="M12" s="438"/>
      <c r="N12" s="80">
        <v>739849.05</v>
      </c>
      <c r="O12" s="437">
        <v>0</v>
      </c>
      <c r="P12" s="438"/>
      <c r="Q12" s="73">
        <v>0</v>
      </c>
      <c r="R12" s="442">
        <v>110961</v>
      </c>
      <c r="S12" s="443"/>
      <c r="T12" s="444"/>
      <c r="U12" s="80">
        <v>0</v>
      </c>
      <c r="V12" s="80">
        <v>4312</v>
      </c>
      <c r="W12" s="80">
        <v>0</v>
      </c>
      <c r="X12" s="80">
        <v>0</v>
      </c>
      <c r="Y12" s="80">
        <v>0</v>
      </c>
      <c r="Z12" s="80">
        <v>0</v>
      </c>
    </row>
    <row r="13" spans="1:26" ht="28.15" customHeight="1" x14ac:dyDescent="0.4">
      <c r="A13" s="440"/>
      <c r="B13" s="477" t="s">
        <v>149</v>
      </c>
      <c r="C13" s="438"/>
      <c r="D13" s="437">
        <v>1030000</v>
      </c>
      <c r="E13" s="438"/>
      <c r="F13" s="437">
        <v>393995.51</v>
      </c>
      <c r="G13" s="438"/>
      <c r="H13" s="73">
        <v>0</v>
      </c>
      <c r="I13" s="437">
        <v>393995.51</v>
      </c>
      <c r="J13" s="438"/>
      <c r="K13" s="80">
        <v>345627.82</v>
      </c>
      <c r="L13" s="437">
        <v>0</v>
      </c>
      <c r="M13" s="438"/>
      <c r="N13" s="80">
        <v>48367.69</v>
      </c>
      <c r="O13" s="437">
        <v>0</v>
      </c>
      <c r="P13" s="438"/>
      <c r="Q13" s="73">
        <v>0</v>
      </c>
      <c r="R13" s="442">
        <v>0</v>
      </c>
      <c r="S13" s="443"/>
      <c r="T13" s="444"/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</row>
    <row r="14" spans="1:26" ht="28.15" customHeight="1" x14ac:dyDescent="0.4">
      <c r="A14" s="440"/>
      <c r="B14" s="477" t="s">
        <v>243</v>
      </c>
      <c r="C14" s="438"/>
      <c r="D14" s="437">
        <v>620000</v>
      </c>
      <c r="E14" s="438"/>
      <c r="F14" s="437">
        <v>386694.49</v>
      </c>
      <c r="G14" s="438"/>
      <c r="H14" s="73">
        <v>0</v>
      </c>
      <c r="I14" s="437">
        <v>386694.49</v>
      </c>
      <c r="J14" s="438"/>
      <c r="K14" s="80">
        <v>11694.49</v>
      </c>
      <c r="L14" s="437">
        <v>0</v>
      </c>
      <c r="M14" s="438"/>
      <c r="N14" s="80">
        <v>375000</v>
      </c>
      <c r="O14" s="437">
        <v>0</v>
      </c>
      <c r="P14" s="438"/>
      <c r="Q14" s="73">
        <v>0</v>
      </c>
      <c r="R14" s="442">
        <v>0</v>
      </c>
      <c r="S14" s="443"/>
      <c r="T14" s="444"/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</row>
    <row r="15" spans="1:26" ht="28.15" customHeight="1" x14ac:dyDescent="0.4">
      <c r="A15" s="440"/>
      <c r="B15" s="477" t="s">
        <v>244</v>
      </c>
      <c r="C15" s="438"/>
      <c r="D15" s="437">
        <v>3576000</v>
      </c>
      <c r="E15" s="438"/>
      <c r="F15" s="437">
        <v>3572203</v>
      </c>
      <c r="G15" s="438"/>
      <c r="H15" s="73">
        <v>0</v>
      </c>
      <c r="I15" s="437">
        <v>3572203</v>
      </c>
      <c r="J15" s="438"/>
      <c r="K15" s="80">
        <v>0</v>
      </c>
      <c r="L15" s="437">
        <v>0</v>
      </c>
      <c r="M15" s="438"/>
      <c r="N15" s="80">
        <v>0</v>
      </c>
      <c r="O15" s="437">
        <v>0</v>
      </c>
      <c r="P15" s="438"/>
      <c r="Q15" s="73">
        <v>0</v>
      </c>
      <c r="R15" s="442">
        <v>3572203</v>
      </c>
      <c r="S15" s="443"/>
      <c r="T15" s="444"/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</row>
    <row r="16" spans="1:26" ht="28.15" customHeight="1" x14ac:dyDescent="0.4">
      <c r="A16" s="440"/>
      <c r="B16" s="477" t="s">
        <v>153</v>
      </c>
      <c r="C16" s="438"/>
      <c r="D16" s="437">
        <v>20000</v>
      </c>
      <c r="E16" s="438"/>
      <c r="F16" s="437">
        <v>0</v>
      </c>
      <c r="G16" s="438"/>
      <c r="H16" s="73">
        <v>0</v>
      </c>
      <c r="I16" s="437">
        <v>0</v>
      </c>
      <c r="J16" s="438"/>
      <c r="K16" s="80">
        <v>0</v>
      </c>
      <c r="L16" s="437">
        <v>0</v>
      </c>
      <c r="M16" s="438"/>
      <c r="N16" s="80">
        <v>0</v>
      </c>
      <c r="O16" s="437">
        <v>0</v>
      </c>
      <c r="P16" s="438"/>
      <c r="Q16" s="73">
        <v>0</v>
      </c>
      <c r="R16" s="442">
        <v>0</v>
      </c>
      <c r="S16" s="443"/>
      <c r="T16" s="444"/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</row>
    <row r="17" spans="1:26" ht="28.15" customHeight="1" x14ac:dyDescent="0.4">
      <c r="A17" s="440"/>
      <c r="B17" s="477" t="s">
        <v>155</v>
      </c>
      <c r="C17" s="438"/>
      <c r="D17" s="437">
        <v>1290000</v>
      </c>
      <c r="E17" s="438"/>
      <c r="F17" s="437">
        <v>1252000</v>
      </c>
      <c r="G17" s="438"/>
      <c r="H17" s="73">
        <v>0</v>
      </c>
      <c r="I17" s="437">
        <v>1252000</v>
      </c>
      <c r="J17" s="438"/>
      <c r="K17" s="80">
        <v>0</v>
      </c>
      <c r="L17" s="437">
        <v>0</v>
      </c>
      <c r="M17" s="438"/>
      <c r="N17" s="80">
        <v>1252000</v>
      </c>
      <c r="O17" s="437">
        <v>0</v>
      </c>
      <c r="P17" s="438"/>
      <c r="Q17" s="73">
        <v>0</v>
      </c>
      <c r="R17" s="442">
        <v>0</v>
      </c>
      <c r="S17" s="443"/>
      <c r="T17" s="444"/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</row>
    <row r="18" spans="1:26" ht="33.75" customHeight="1" thickBot="1" x14ac:dyDescent="0.45">
      <c r="A18" s="441"/>
      <c r="B18" s="478" t="s">
        <v>231</v>
      </c>
      <c r="C18" s="462"/>
      <c r="D18" s="479">
        <v>25000000</v>
      </c>
      <c r="E18" s="480"/>
      <c r="F18" s="479">
        <v>18498845.550000001</v>
      </c>
      <c r="G18" s="480"/>
      <c r="H18" s="210">
        <f>SUM(H7:H17)</f>
        <v>0</v>
      </c>
      <c r="I18" s="481">
        <v>18498845.550000001</v>
      </c>
      <c r="J18" s="482"/>
      <c r="K18" s="211">
        <v>6583857.3099999996</v>
      </c>
      <c r="L18" s="479">
        <v>67340</v>
      </c>
      <c r="M18" s="480"/>
      <c r="N18" s="211">
        <v>3639215.74</v>
      </c>
      <c r="O18" s="479">
        <v>20115</v>
      </c>
      <c r="P18" s="480"/>
      <c r="Q18" s="210">
        <f>SUM(Q7:Q17)</f>
        <v>0</v>
      </c>
      <c r="R18" s="483">
        <v>4905509</v>
      </c>
      <c r="S18" s="484"/>
      <c r="T18" s="482"/>
      <c r="U18" s="211">
        <v>23610</v>
      </c>
      <c r="V18" s="211">
        <v>49572</v>
      </c>
      <c r="W18" s="211">
        <f>SUM(W7:W17)</f>
        <v>0</v>
      </c>
      <c r="X18" s="211">
        <f t="shared" ref="X18:Y18" si="0">SUM(X7:X17)</f>
        <v>0</v>
      </c>
      <c r="Y18" s="211">
        <f t="shared" si="0"/>
        <v>0</v>
      </c>
      <c r="Z18" s="211">
        <v>3209626.5</v>
      </c>
    </row>
    <row r="19" spans="1:26" ht="18" customHeight="1" thickTop="1" x14ac:dyDescent="0.4">
      <c r="A19" s="439" t="s">
        <v>163</v>
      </c>
      <c r="B19" s="474" t="s">
        <v>163</v>
      </c>
      <c r="C19" s="436"/>
      <c r="D19" s="455" t="s">
        <v>142</v>
      </c>
      <c r="E19" s="436"/>
      <c r="F19" s="455" t="s">
        <v>142</v>
      </c>
      <c r="G19" s="436"/>
      <c r="H19" s="79"/>
      <c r="I19" s="455" t="s">
        <v>142</v>
      </c>
      <c r="J19" s="436"/>
      <c r="K19" s="82" t="s">
        <v>142</v>
      </c>
      <c r="L19" s="455" t="s">
        <v>142</v>
      </c>
      <c r="M19" s="436"/>
      <c r="N19" s="82" t="s">
        <v>142</v>
      </c>
      <c r="O19" s="455" t="s">
        <v>142</v>
      </c>
      <c r="P19" s="436"/>
      <c r="Q19" s="79"/>
      <c r="R19" s="455" t="s">
        <v>142</v>
      </c>
      <c r="S19" s="436"/>
      <c r="T19" s="436"/>
      <c r="U19" s="82" t="s">
        <v>142</v>
      </c>
      <c r="V19" s="82" t="s">
        <v>142</v>
      </c>
      <c r="W19" s="82"/>
      <c r="X19" s="82"/>
      <c r="Y19" s="82"/>
      <c r="Z19" s="82" t="s">
        <v>142</v>
      </c>
    </row>
    <row r="20" spans="1:26" ht="18" customHeight="1" x14ac:dyDescent="0.4">
      <c r="A20" s="440"/>
      <c r="B20" s="477" t="s">
        <v>164</v>
      </c>
      <c r="C20" s="438"/>
      <c r="D20" s="437">
        <v>387000</v>
      </c>
      <c r="E20" s="438"/>
      <c r="F20" s="437">
        <v>406077.66</v>
      </c>
      <c r="G20" s="438"/>
      <c r="H20" s="73">
        <v>0</v>
      </c>
      <c r="I20" s="437">
        <v>406077.66</v>
      </c>
      <c r="J20" s="438"/>
      <c r="K20" s="80">
        <v>0</v>
      </c>
      <c r="L20" s="437">
        <v>0</v>
      </c>
      <c r="M20" s="438"/>
      <c r="N20" s="80">
        <v>0</v>
      </c>
      <c r="O20" s="437">
        <v>0</v>
      </c>
      <c r="P20" s="438"/>
      <c r="Q20" s="73">
        <v>0</v>
      </c>
      <c r="R20" s="437">
        <v>0</v>
      </c>
      <c r="S20" s="436"/>
      <c r="T20" s="438"/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</row>
    <row r="21" spans="1:26" ht="18" customHeight="1" x14ac:dyDescent="0.4">
      <c r="A21" s="440"/>
      <c r="B21" s="477" t="s">
        <v>165</v>
      </c>
      <c r="C21" s="438"/>
      <c r="D21" s="437">
        <v>24200</v>
      </c>
      <c r="E21" s="438"/>
      <c r="F21" s="437">
        <v>11070.3</v>
      </c>
      <c r="G21" s="438"/>
      <c r="H21" s="73">
        <v>0</v>
      </c>
      <c r="I21" s="437">
        <v>11070.3</v>
      </c>
      <c r="J21" s="438"/>
      <c r="K21" s="80">
        <v>0</v>
      </c>
      <c r="L21" s="437">
        <v>0</v>
      </c>
      <c r="M21" s="438"/>
      <c r="N21" s="80">
        <v>0</v>
      </c>
      <c r="O21" s="437">
        <v>0</v>
      </c>
      <c r="P21" s="438"/>
      <c r="Q21" s="73">
        <v>0</v>
      </c>
      <c r="R21" s="437">
        <v>0</v>
      </c>
      <c r="S21" s="436"/>
      <c r="T21" s="438"/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</row>
    <row r="22" spans="1:26" ht="18" customHeight="1" x14ac:dyDescent="0.4">
      <c r="A22" s="440"/>
      <c r="B22" s="477" t="s">
        <v>166</v>
      </c>
      <c r="C22" s="438"/>
      <c r="D22" s="437">
        <v>360000</v>
      </c>
      <c r="E22" s="438"/>
      <c r="F22" s="437">
        <v>413529.33</v>
      </c>
      <c r="G22" s="438"/>
      <c r="H22" s="73">
        <v>0</v>
      </c>
      <c r="I22" s="437">
        <v>413529.33</v>
      </c>
      <c r="J22" s="438"/>
      <c r="K22" s="80">
        <v>0</v>
      </c>
      <c r="L22" s="437">
        <v>0</v>
      </c>
      <c r="M22" s="438"/>
      <c r="N22" s="80">
        <v>0</v>
      </c>
      <c r="O22" s="437">
        <v>0</v>
      </c>
      <c r="P22" s="438"/>
      <c r="Q22" s="73">
        <v>0</v>
      </c>
      <c r="R22" s="437">
        <v>0</v>
      </c>
      <c r="S22" s="436"/>
      <c r="T22" s="438"/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</row>
    <row r="23" spans="1:26" ht="18" customHeight="1" x14ac:dyDescent="0.4">
      <c r="A23" s="440"/>
      <c r="B23" s="485" t="s">
        <v>234</v>
      </c>
      <c r="C23" s="486"/>
      <c r="D23" s="464">
        <v>0</v>
      </c>
      <c r="E23" s="465"/>
      <c r="F23" s="464">
        <v>0</v>
      </c>
      <c r="G23" s="465"/>
      <c r="H23" s="73">
        <v>0</v>
      </c>
      <c r="I23" s="464">
        <v>0</v>
      </c>
      <c r="J23" s="465"/>
      <c r="K23" s="80">
        <v>0</v>
      </c>
      <c r="L23" s="464">
        <v>0</v>
      </c>
      <c r="M23" s="465"/>
      <c r="N23" s="80">
        <v>0</v>
      </c>
      <c r="O23" s="464">
        <v>0</v>
      </c>
      <c r="P23" s="465"/>
      <c r="Q23" s="73">
        <v>0</v>
      </c>
      <c r="R23" s="464">
        <v>0</v>
      </c>
      <c r="S23" s="466"/>
      <c r="T23" s="465"/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102">
        <v>0</v>
      </c>
    </row>
    <row r="24" spans="1:26" ht="18" customHeight="1" x14ac:dyDescent="0.4">
      <c r="A24" s="440"/>
      <c r="B24" s="477" t="s">
        <v>167</v>
      </c>
      <c r="C24" s="438"/>
      <c r="D24" s="437">
        <v>90000</v>
      </c>
      <c r="E24" s="438"/>
      <c r="F24" s="437">
        <v>29275</v>
      </c>
      <c r="G24" s="438"/>
      <c r="H24" s="73">
        <v>0</v>
      </c>
      <c r="I24" s="437">
        <v>29275</v>
      </c>
      <c r="J24" s="438"/>
      <c r="K24" s="80">
        <v>0</v>
      </c>
      <c r="L24" s="437">
        <v>0</v>
      </c>
      <c r="M24" s="438"/>
      <c r="N24" s="80">
        <v>0</v>
      </c>
      <c r="O24" s="437">
        <v>0</v>
      </c>
      <c r="P24" s="438"/>
      <c r="Q24" s="73">
        <v>0</v>
      </c>
      <c r="R24" s="437">
        <v>0</v>
      </c>
      <c r="S24" s="436"/>
      <c r="T24" s="438"/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</row>
    <row r="25" spans="1:26" ht="18" customHeight="1" x14ac:dyDescent="0.4">
      <c r="A25" s="440"/>
      <c r="B25" s="477" t="s">
        <v>168</v>
      </c>
      <c r="C25" s="438"/>
      <c r="D25" s="437">
        <v>12956500</v>
      </c>
      <c r="E25" s="438"/>
      <c r="F25" s="437">
        <v>14603249.66</v>
      </c>
      <c r="G25" s="438"/>
      <c r="H25" s="73">
        <v>0</v>
      </c>
      <c r="I25" s="442">
        <v>14603249.66</v>
      </c>
      <c r="J25" s="444"/>
      <c r="K25" s="80">
        <v>0</v>
      </c>
      <c r="L25" s="437">
        <v>0</v>
      </c>
      <c r="M25" s="438"/>
      <c r="N25" s="80">
        <v>0</v>
      </c>
      <c r="O25" s="437">
        <v>0</v>
      </c>
      <c r="P25" s="438"/>
      <c r="Q25" s="73">
        <v>0</v>
      </c>
      <c r="R25" s="437">
        <v>0</v>
      </c>
      <c r="S25" s="436"/>
      <c r="T25" s="438"/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</row>
    <row r="26" spans="1:26" ht="18" customHeight="1" x14ac:dyDescent="0.4">
      <c r="A26" s="440"/>
      <c r="B26" s="477" t="s">
        <v>169</v>
      </c>
      <c r="C26" s="438"/>
      <c r="D26" s="437">
        <v>11182300</v>
      </c>
      <c r="E26" s="438"/>
      <c r="F26" s="437">
        <v>8334987.3399999999</v>
      </c>
      <c r="G26" s="438"/>
      <c r="H26" s="73">
        <v>0</v>
      </c>
      <c r="I26" s="442">
        <v>8334987.3399999999</v>
      </c>
      <c r="J26" s="444"/>
      <c r="K26" s="80">
        <v>0</v>
      </c>
      <c r="L26" s="437">
        <v>0</v>
      </c>
      <c r="M26" s="438"/>
      <c r="N26" s="80">
        <v>0</v>
      </c>
      <c r="O26" s="437">
        <v>0</v>
      </c>
      <c r="P26" s="438"/>
      <c r="Q26" s="73">
        <v>0</v>
      </c>
      <c r="R26" s="437">
        <v>0</v>
      </c>
      <c r="S26" s="436"/>
      <c r="T26" s="438"/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</row>
    <row r="27" spans="1:26" ht="18" customHeight="1" thickBot="1" x14ac:dyDescent="0.45">
      <c r="A27" s="441"/>
      <c r="B27" s="478" t="s">
        <v>232</v>
      </c>
      <c r="C27" s="462"/>
      <c r="D27" s="461">
        <v>25000000</v>
      </c>
      <c r="E27" s="462"/>
      <c r="F27" s="461">
        <v>23798189.289999999</v>
      </c>
      <c r="G27" s="462"/>
      <c r="H27" s="88">
        <f>SUM(H20:H26)</f>
        <v>0</v>
      </c>
      <c r="I27" s="489">
        <v>23798189.289999999</v>
      </c>
      <c r="J27" s="490"/>
      <c r="K27" s="81">
        <v>0</v>
      </c>
      <c r="L27" s="461">
        <v>0</v>
      </c>
      <c r="M27" s="462"/>
      <c r="N27" s="81">
        <v>0</v>
      </c>
      <c r="O27" s="461">
        <v>0</v>
      </c>
      <c r="P27" s="462"/>
      <c r="Q27" s="88">
        <f>SUM(Q20:Q26)</f>
        <v>0</v>
      </c>
      <c r="R27" s="461">
        <v>0</v>
      </c>
      <c r="S27" s="463"/>
      <c r="T27" s="462"/>
      <c r="U27" s="81">
        <v>0</v>
      </c>
      <c r="V27" s="81">
        <v>0</v>
      </c>
      <c r="W27" s="197">
        <v>0</v>
      </c>
      <c r="X27" s="197">
        <v>0</v>
      </c>
      <c r="Y27" s="197">
        <v>0</v>
      </c>
      <c r="Z27" s="81">
        <v>0</v>
      </c>
    </row>
    <row r="28" spans="1:26" ht="18" customHeight="1" thickTop="1" thickBot="1" x14ac:dyDescent="0.45">
      <c r="A28" s="488" t="s">
        <v>250</v>
      </c>
      <c r="B28" s="473"/>
      <c r="C28" s="472"/>
      <c r="D28" s="456" t="s">
        <v>142</v>
      </c>
      <c r="E28" s="458"/>
      <c r="F28" s="456" t="s">
        <v>142</v>
      </c>
      <c r="G28" s="458"/>
      <c r="H28" s="208"/>
      <c r="I28" s="460">
        <v>5299343.74</v>
      </c>
      <c r="J28" s="458"/>
      <c r="K28" s="209" t="s">
        <v>142</v>
      </c>
      <c r="L28" s="456" t="s">
        <v>142</v>
      </c>
      <c r="M28" s="458"/>
      <c r="N28" s="209" t="s">
        <v>142</v>
      </c>
      <c r="O28" s="456" t="s">
        <v>142</v>
      </c>
      <c r="P28" s="458"/>
      <c r="Q28" s="208"/>
      <c r="R28" s="456" t="s">
        <v>142</v>
      </c>
      <c r="S28" s="457"/>
      <c r="T28" s="458"/>
      <c r="U28" s="209" t="s">
        <v>142</v>
      </c>
      <c r="V28" s="209" t="s">
        <v>142</v>
      </c>
      <c r="W28" s="209"/>
      <c r="X28" s="209"/>
      <c r="Y28" s="209"/>
      <c r="Z28" s="209" t="s">
        <v>142</v>
      </c>
    </row>
    <row r="29" spans="1:26" ht="18.75" thickTop="1" x14ac:dyDescent="0.4"/>
  </sheetData>
  <mergeCells count="173">
    <mergeCell ref="O23:P23"/>
    <mergeCell ref="R23:T23"/>
    <mergeCell ref="R28:T28"/>
    <mergeCell ref="A1:Z1"/>
    <mergeCell ref="A2:Z2"/>
    <mergeCell ref="A3:Z3"/>
    <mergeCell ref="A28:C28"/>
    <mergeCell ref="D28:E28"/>
    <mergeCell ref="F28:G28"/>
    <mergeCell ref="I28:J28"/>
    <mergeCell ref="L28:M28"/>
    <mergeCell ref="O28:P28"/>
    <mergeCell ref="R26:T26"/>
    <mergeCell ref="B27:C27"/>
    <mergeCell ref="D27:E27"/>
    <mergeCell ref="F27:G27"/>
    <mergeCell ref="I27:J27"/>
    <mergeCell ref="L27:M27"/>
    <mergeCell ref="O27:P27"/>
    <mergeCell ref="R27:T27"/>
    <mergeCell ref="B26:C26"/>
    <mergeCell ref="D26:E26"/>
    <mergeCell ref="F26:G26"/>
    <mergeCell ref="I26:J26"/>
    <mergeCell ref="O26:P26"/>
    <mergeCell ref="R24:T24"/>
    <mergeCell ref="B25:C25"/>
    <mergeCell ref="D25:E25"/>
    <mergeCell ref="F25:G25"/>
    <mergeCell ref="I25:J25"/>
    <mergeCell ref="L25:M25"/>
    <mergeCell ref="O25:P25"/>
    <mergeCell ref="R25:T25"/>
    <mergeCell ref="B24:C24"/>
    <mergeCell ref="D24:E24"/>
    <mergeCell ref="F24:G24"/>
    <mergeCell ref="I24:J24"/>
    <mergeCell ref="L24:M24"/>
    <mergeCell ref="O24:P24"/>
    <mergeCell ref="O21:P21"/>
    <mergeCell ref="R21:T21"/>
    <mergeCell ref="B22:C22"/>
    <mergeCell ref="D22:E22"/>
    <mergeCell ref="F22:G22"/>
    <mergeCell ref="I22:J22"/>
    <mergeCell ref="L22:M22"/>
    <mergeCell ref="O22:P22"/>
    <mergeCell ref="R22:T22"/>
    <mergeCell ref="O19:P19"/>
    <mergeCell ref="R19:T19"/>
    <mergeCell ref="B20:C20"/>
    <mergeCell ref="D20:E20"/>
    <mergeCell ref="F20:G20"/>
    <mergeCell ref="I20:J20"/>
    <mergeCell ref="L20:M20"/>
    <mergeCell ref="O20:P20"/>
    <mergeCell ref="R20:T20"/>
    <mergeCell ref="A19:A27"/>
    <mergeCell ref="B19:C19"/>
    <mergeCell ref="D19:E19"/>
    <mergeCell ref="F19:G19"/>
    <mergeCell ref="I19:J19"/>
    <mergeCell ref="L19:M19"/>
    <mergeCell ref="B21:C21"/>
    <mergeCell ref="D21:E21"/>
    <mergeCell ref="F21:G21"/>
    <mergeCell ref="I21:J21"/>
    <mergeCell ref="L21:M21"/>
    <mergeCell ref="B23:C23"/>
    <mergeCell ref="D23:E23"/>
    <mergeCell ref="F23:G23"/>
    <mergeCell ref="I23:J23"/>
    <mergeCell ref="L23:M23"/>
    <mergeCell ref="L26:M26"/>
    <mergeCell ref="R17:T17"/>
    <mergeCell ref="B18:C18"/>
    <mergeCell ref="D18:E18"/>
    <mergeCell ref="F18:G18"/>
    <mergeCell ref="I18:J18"/>
    <mergeCell ref="L18:M18"/>
    <mergeCell ref="O18:P18"/>
    <mergeCell ref="R18:T18"/>
    <mergeCell ref="B17:C17"/>
    <mergeCell ref="D17:E17"/>
    <mergeCell ref="F17:G17"/>
    <mergeCell ref="I17:J17"/>
    <mergeCell ref="L17:M17"/>
    <mergeCell ref="O17:P17"/>
    <mergeCell ref="R15:T15"/>
    <mergeCell ref="B16:C16"/>
    <mergeCell ref="D16:E16"/>
    <mergeCell ref="F16:G16"/>
    <mergeCell ref="I16:J16"/>
    <mergeCell ref="L16:M16"/>
    <mergeCell ref="O16:P16"/>
    <mergeCell ref="R16:T16"/>
    <mergeCell ref="B15:C15"/>
    <mergeCell ref="D15:E15"/>
    <mergeCell ref="F15:G15"/>
    <mergeCell ref="I15:J15"/>
    <mergeCell ref="L15:M15"/>
    <mergeCell ref="O15:P15"/>
    <mergeCell ref="R13:T13"/>
    <mergeCell ref="B14:C14"/>
    <mergeCell ref="D14:E14"/>
    <mergeCell ref="F14:G14"/>
    <mergeCell ref="I14:J14"/>
    <mergeCell ref="L14:M14"/>
    <mergeCell ref="O14:P14"/>
    <mergeCell ref="R14:T14"/>
    <mergeCell ref="B13:C13"/>
    <mergeCell ref="D13:E13"/>
    <mergeCell ref="F13:G13"/>
    <mergeCell ref="I13:J13"/>
    <mergeCell ref="L13:M13"/>
    <mergeCell ref="O13:P13"/>
    <mergeCell ref="R11:T11"/>
    <mergeCell ref="B12:C12"/>
    <mergeCell ref="D12:E12"/>
    <mergeCell ref="F12:G12"/>
    <mergeCell ref="I12:J12"/>
    <mergeCell ref="L12:M12"/>
    <mergeCell ref="O12:P12"/>
    <mergeCell ref="R12:T12"/>
    <mergeCell ref="B11:C11"/>
    <mergeCell ref="D11:E11"/>
    <mergeCell ref="F11:G11"/>
    <mergeCell ref="I11:J11"/>
    <mergeCell ref="L11:M11"/>
    <mergeCell ref="O11:P11"/>
    <mergeCell ref="D7:E7"/>
    <mergeCell ref="F7:G7"/>
    <mergeCell ref="I7:J7"/>
    <mergeCell ref="L7:M7"/>
    <mergeCell ref="O7:P7"/>
    <mergeCell ref="R9:T9"/>
    <mergeCell ref="B10:C10"/>
    <mergeCell ref="D10:E10"/>
    <mergeCell ref="F10:G10"/>
    <mergeCell ref="I10:J10"/>
    <mergeCell ref="L10:M10"/>
    <mergeCell ref="O10:P10"/>
    <mergeCell ref="R10:T10"/>
    <mergeCell ref="B9:C9"/>
    <mergeCell ref="D9:E9"/>
    <mergeCell ref="F9:G9"/>
    <mergeCell ref="I9:J9"/>
    <mergeCell ref="L9:M9"/>
    <mergeCell ref="O9:P9"/>
    <mergeCell ref="O5:P5"/>
    <mergeCell ref="R5:T5"/>
    <mergeCell ref="A6:A18"/>
    <mergeCell ref="B6:C6"/>
    <mergeCell ref="D6:E6"/>
    <mergeCell ref="F6:G6"/>
    <mergeCell ref="I6:J6"/>
    <mergeCell ref="L6:M6"/>
    <mergeCell ref="O6:P6"/>
    <mergeCell ref="R6:T6"/>
    <mergeCell ref="A5:B5"/>
    <mergeCell ref="D5:E5"/>
    <mergeCell ref="F5:G5"/>
    <mergeCell ref="I5:J5"/>
    <mergeCell ref="L5:M5"/>
    <mergeCell ref="R7:T7"/>
    <mergeCell ref="B8:C8"/>
    <mergeCell ref="D8:E8"/>
    <mergeCell ref="F8:G8"/>
    <mergeCell ref="I8:J8"/>
    <mergeCell ref="L8:M8"/>
    <mergeCell ref="O8:P8"/>
    <mergeCell ref="R8:T8"/>
    <mergeCell ref="B7:C7"/>
  </mergeCells>
  <pageMargins left="0.15748031496062992" right="0.15748031496062992" top="0.15748031496062992" bottom="0.23622047244094491" header="0.15748031496062992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14" sqref="I14"/>
    </sheetView>
  </sheetViews>
  <sheetFormatPr defaultColWidth="8.75" defaultRowHeight="16.5" x14ac:dyDescent="0.35"/>
  <cols>
    <col min="1" max="8" width="8.75" style="128"/>
    <col min="9" max="9" width="9.75" style="128" customWidth="1"/>
    <col min="10" max="16384" width="8.75" style="128"/>
  </cols>
  <sheetData>
    <row r="1" spans="1:9" ht="23.25" x14ac:dyDescent="0.5">
      <c r="A1" s="338" t="s">
        <v>42</v>
      </c>
      <c r="B1" s="338"/>
      <c r="C1" s="338"/>
      <c r="D1" s="338"/>
      <c r="E1" s="338"/>
      <c r="F1" s="338"/>
      <c r="G1" s="338"/>
      <c r="H1" s="338"/>
      <c r="I1" s="338"/>
    </row>
    <row r="2" spans="1:9" ht="23.25" x14ac:dyDescent="0.5">
      <c r="A2" s="338" t="s">
        <v>24</v>
      </c>
      <c r="B2" s="338"/>
      <c r="C2" s="338"/>
      <c r="D2" s="338"/>
      <c r="E2" s="338"/>
      <c r="F2" s="338"/>
      <c r="G2" s="338"/>
      <c r="H2" s="338"/>
      <c r="I2" s="338"/>
    </row>
    <row r="3" spans="1:9" ht="24.75" customHeight="1" x14ac:dyDescent="0.5">
      <c r="A3" s="338" t="s">
        <v>43</v>
      </c>
      <c r="B3" s="338"/>
      <c r="C3" s="338"/>
      <c r="D3" s="338"/>
      <c r="E3" s="338"/>
      <c r="F3" s="338"/>
      <c r="G3" s="338"/>
      <c r="H3" s="338"/>
      <c r="I3" s="338"/>
    </row>
    <row r="4" spans="1:9" ht="23.25" x14ac:dyDescent="0.5">
      <c r="A4" s="129"/>
      <c r="B4" s="129"/>
      <c r="C4" s="129"/>
      <c r="D4" s="129"/>
      <c r="E4" s="129"/>
    </row>
    <row r="5" spans="1:9" ht="23.25" x14ac:dyDescent="0.5">
      <c r="A5" s="130" t="s">
        <v>25</v>
      </c>
      <c r="B5" s="129"/>
      <c r="C5" s="129"/>
      <c r="D5" s="129"/>
      <c r="E5" s="129"/>
    </row>
    <row r="6" spans="1:9" ht="23.25" x14ac:dyDescent="0.5">
      <c r="A6" s="129"/>
      <c r="B6" s="129" t="s">
        <v>26</v>
      </c>
      <c r="C6" s="129"/>
      <c r="D6" s="129"/>
      <c r="E6" s="129"/>
    </row>
    <row r="7" spans="1:9" ht="23.25" x14ac:dyDescent="0.5">
      <c r="A7" s="129" t="s">
        <v>27</v>
      </c>
      <c r="B7" s="129"/>
      <c r="C7" s="129"/>
      <c r="D7" s="129"/>
      <c r="E7" s="129"/>
    </row>
    <row r="8" spans="1:9" ht="23.25" x14ac:dyDescent="0.5">
      <c r="A8" s="129" t="s">
        <v>28</v>
      </c>
      <c r="B8" s="129"/>
      <c r="C8" s="129"/>
      <c r="D8" s="129"/>
      <c r="E8" s="129"/>
    </row>
    <row r="9" spans="1:9" ht="23.25" x14ac:dyDescent="0.5">
      <c r="A9" s="129" t="s">
        <v>29</v>
      </c>
      <c r="B9" s="129"/>
      <c r="C9" s="129"/>
      <c r="D9" s="129"/>
      <c r="E9" s="129"/>
    </row>
    <row r="10" spans="1:9" ht="23.25" x14ac:dyDescent="0.5">
      <c r="A10" s="129" t="s">
        <v>30</v>
      </c>
      <c r="B10" s="129"/>
      <c r="C10" s="129"/>
      <c r="D10" s="129"/>
      <c r="E10" s="129"/>
    </row>
    <row r="11" spans="1:9" ht="23.25" x14ac:dyDescent="0.5">
      <c r="A11" s="129"/>
      <c r="B11" s="129" t="s">
        <v>31</v>
      </c>
      <c r="C11" s="129"/>
      <c r="D11" s="129"/>
      <c r="E11" s="129"/>
    </row>
    <row r="12" spans="1:9" ht="23.25" x14ac:dyDescent="0.5">
      <c r="A12" s="129"/>
      <c r="B12" s="129" t="s">
        <v>32</v>
      </c>
      <c r="C12" s="129"/>
      <c r="D12" s="129"/>
      <c r="E12" s="129"/>
    </row>
    <row r="13" spans="1:9" ht="23.25" x14ac:dyDescent="0.5">
      <c r="A13" s="129"/>
      <c r="B13" s="129" t="s">
        <v>33</v>
      </c>
      <c r="C13" s="129"/>
      <c r="D13" s="129"/>
      <c r="E13" s="129"/>
    </row>
    <row r="14" spans="1:9" ht="23.25" x14ac:dyDescent="0.5">
      <c r="A14" s="129"/>
      <c r="B14" s="129" t="s">
        <v>34</v>
      </c>
      <c r="C14" s="129"/>
      <c r="D14" s="129"/>
      <c r="E14" s="129"/>
    </row>
    <row r="15" spans="1:9" ht="23.25" x14ac:dyDescent="0.5">
      <c r="A15" s="129"/>
      <c r="B15" s="129"/>
      <c r="C15" s="129"/>
      <c r="D15" s="129"/>
      <c r="E15" s="129"/>
    </row>
    <row r="16" spans="1:9" ht="23.25" x14ac:dyDescent="0.5">
      <c r="A16" s="130" t="s">
        <v>35</v>
      </c>
      <c r="B16" s="129"/>
      <c r="C16" s="129"/>
      <c r="D16" s="129"/>
      <c r="E16" s="129"/>
    </row>
    <row r="17" spans="1:5" ht="23.25" x14ac:dyDescent="0.5">
      <c r="A17" s="129"/>
      <c r="B17" s="129" t="s">
        <v>36</v>
      </c>
      <c r="C17" s="129"/>
      <c r="D17" s="129"/>
      <c r="E17" s="129"/>
    </row>
    <row r="18" spans="1:5" ht="23.25" x14ac:dyDescent="0.5">
      <c r="A18" s="129"/>
      <c r="B18" s="129" t="s">
        <v>37</v>
      </c>
      <c r="C18" s="129"/>
      <c r="D18" s="129"/>
      <c r="E18" s="129"/>
    </row>
    <row r="19" spans="1:5" ht="23.25" x14ac:dyDescent="0.5">
      <c r="A19" s="129" t="s">
        <v>39</v>
      </c>
      <c r="B19" s="129"/>
      <c r="C19" s="129"/>
      <c r="D19" s="129"/>
      <c r="E19" s="129"/>
    </row>
    <row r="20" spans="1:5" ht="23.25" x14ac:dyDescent="0.5">
      <c r="A20" s="129" t="s">
        <v>40</v>
      </c>
      <c r="B20" s="129"/>
      <c r="C20" s="129"/>
      <c r="D20" s="129"/>
      <c r="E20" s="129"/>
    </row>
    <row r="21" spans="1:5" ht="23.25" x14ac:dyDescent="0.5">
      <c r="A21" s="129" t="s">
        <v>41</v>
      </c>
      <c r="B21" s="129"/>
      <c r="C21" s="129"/>
      <c r="D21" s="129"/>
      <c r="E21" s="129"/>
    </row>
    <row r="22" spans="1:5" ht="23.25" x14ac:dyDescent="0.5">
      <c r="A22" s="129"/>
      <c r="B22" s="129" t="s">
        <v>38</v>
      </c>
      <c r="C22" s="129"/>
      <c r="D22" s="129"/>
      <c r="E22" s="129"/>
    </row>
    <row r="23" spans="1:5" ht="23.25" x14ac:dyDescent="0.5">
      <c r="A23" s="129"/>
      <c r="B23" s="129"/>
      <c r="C23" s="129"/>
      <c r="D23" s="129"/>
      <c r="E23" s="129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opLeftCell="B19" workbookViewId="0">
      <selection activeCell="AB34" sqref="AB34"/>
    </sheetView>
  </sheetViews>
  <sheetFormatPr defaultColWidth="9" defaultRowHeight="24" customHeight="1" x14ac:dyDescent="0.4"/>
  <cols>
    <col min="1" max="1" width="0.375" style="27" hidden="1" customWidth="1"/>
    <col min="2" max="2" width="20.125" style="27" customWidth="1"/>
    <col min="3" max="3" width="7.375" style="27" customWidth="1"/>
    <col min="4" max="4" width="1" style="27" customWidth="1"/>
    <col min="5" max="5" width="5.25" style="27" customWidth="1"/>
    <col min="6" max="6" width="3.375" style="27" customWidth="1"/>
    <col min="7" max="7" width="8.125" style="27" customWidth="1"/>
    <col min="8" max="8" width="5.75" style="27" customWidth="1"/>
    <col min="9" max="9" width="1.125" style="27" customWidth="1"/>
    <col min="10" max="10" width="6.875" style="27" customWidth="1"/>
    <col min="11" max="11" width="6.75" style="27" customWidth="1"/>
    <col min="12" max="12" width="2.75" style="27" customWidth="1"/>
    <col min="13" max="13" width="3.5" style="27" customWidth="1"/>
    <col min="14" max="14" width="4" style="27" customWidth="1"/>
    <col min="15" max="15" width="1.875" style="27" customWidth="1"/>
    <col min="16" max="16" width="6.875" style="27" customWidth="1"/>
    <col min="17" max="17" width="4.125" style="27" customWidth="1"/>
    <col min="18" max="18" width="0.5" style="27" customWidth="1"/>
    <col min="19" max="19" width="2.375" style="27" customWidth="1"/>
    <col min="20" max="20" width="8.125" style="27" customWidth="1"/>
    <col min="21" max="21" width="7.375" style="27" customWidth="1"/>
    <col min="22" max="22" width="5.75" style="27" customWidth="1"/>
    <col min="23" max="23" width="7.5" style="27" customWidth="1"/>
    <col min="24" max="24" width="7.125" style="27" customWidth="1"/>
    <col min="25" max="25" width="8.25" style="27" customWidth="1"/>
    <col min="26" max="26" width="0" style="27" hidden="1" customWidth="1"/>
    <col min="27" max="16384" width="9" style="27"/>
  </cols>
  <sheetData>
    <row r="1" spans="1:25" ht="19.5" customHeight="1" x14ac:dyDescent="0.4">
      <c r="A1" s="428" t="s">
        <v>42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</row>
    <row r="2" spans="1:25" ht="19.5" customHeight="1" x14ac:dyDescent="0.4">
      <c r="A2" s="428" t="s">
        <v>172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</row>
    <row r="3" spans="1:25" ht="19.5" customHeight="1" x14ac:dyDescent="0.4">
      <c r="A3" s="428" t="s">
        <v>141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</row>
    <row r="4" spans="1:25" ht="12.75" customHeight="1" x14ac:dyDescent="0.4">
      <c r="A4" s="39"/>
    </row>
    <row r="5" spans="1:25" ht="143.25" customHeight="1" x14ac:dyDescent="0.4">
      <c r="A5" s="475" t="s">
        <v>157</v>
      </c>
      <c r="B5" s="493"/>
      <c r="C5" s="471" t="s">
        <v>137</v>
      </c>
      <c r="D5" s="472"/>
      <c r="E5" s="471" t="s">
        <v>158</v>
      </c>
      <c r="F5" s="472"/>
      <c r="G5" s="103" t="s">
        <v>235</v>
      </c>
      <c r="H5" s="471" t="s">
        <v>55</v>
      </c>
      <c r="I5" s="472"/>
      <c r="J5" s="84" t="s">
        <v>236</v>
      </c>
      <c r="K5" s="84" t="s">
        <v>237</v>
      </c>
      <c r="L5" s="471" t="s">
        <v>238</v>
      </c>
      <c r="M5" s="472"/>
      <c r="N5" s="471" t="s">
        <v>239</v>
      </c>
      <c r="O5" s="472"/>
      <c r="P5" s="103" t="s">
        <v>217</v>
      </c>
      <c r="Q5" s="471" t="s">
        <v>240</v>
      </c>
      <c r="R5" s="473"/>
      <c r="S5" s="472"/>
      <c r="T5" s="84" t="s">
        <v>241</v>
      </c>
      <c r="U5" s="84" t="s">
        <v>242</v>
      </c>
      <c r="V5" s="77" t="s">
        <v>214</v>
      </c>
      <c r="W5" s="77" t="s">
        <v>215</v>
      </c>
      <c r="X5" s="77" t="s">
        <v>216</v>
      </c>
      <c r="Y5" s="84" t="s">
        <v>251</v>
      </c>
    </row>
    <row r="6" spans="1:25" ht="25.9" customHeight="1" x14ac:dyDescent="0.4">
      <c r="A6" s="439" t="s">
        <v>143</v>
      </c>
      <c r="B6" s="30" t="s">
        <v>143</v>
      </c>
      <c r="C6" s="435" t="s">
        <v>142</v>
      </c>
      <c r="D6" s="436"/>
      <c r="E6" s="435" t="s">
        <v>142</v>
      </c>
      <c r="F6" s="436"/>
      <c r="G6" s="79"/>
      <c r="H6" s="435" t="s">
        <v>142</v>
      </c>
      <c r="I6" s="436"/>
      <c r="J6" s="31" t="s">
        <v>142</v>
      </c>
      <c r="K6" s="31" t="s">
        <v>142</v>
      </c>
      <c r="L6" s="435" t="s">
        <v>142</v>
      </c>
      <c r="M6" s="436"/>
      <c r="N6" s="435" t="s">
        <v>142</v>
      </c>
      <c r="O6" s="436"/>
      <c r="P6" s="79"/>
      <c r="Q6" s="435" t="s">
        <v>142</v>
      </c>
      <c r="R6" s="436"/>
      <c r="S6" s="436"/>
      <c r="T6" s="31" t="s">
        <v>142</v>
      </c>
      <c r="U6" s="31" t="s">
        <v>142</v>
      </c>
      <c r="V6" s="78"/>
      <c r="W6" s="78"/>
      <c r="X6" s="78"/>
      <c r="Y6" s="32" t="s">
        <v>142</v>
      </c>
    </row>
    <row r="7" spans="1:25" ht="25.9" customHeight="1" x14ac:dyDescent="0.4">
      <c r="A7" s="440"/>
      <c r="B7" s="33" t="s">
        <v>138</v>
      </c>
      <c r="C7" s="442">
        <v>4467668</v>
      </c>
      <c r="D7" s="444"/>
      <c r="E7" s="442">
        <v>3209626.5</v>
      </c>
      <c r="F7" s="444"/>
      <c r="G7" s="91">
        <v>0</v>
      </c>
      <c r="H7" s="442">
        <v>3209626.5</v>
      </c>
      <c r="I7" s="444"/>
      <c r="J7" s="90">
        <v>0</v>
      </c>
      <c r="K7" s="90">
        <v>0</v>
      </c>
      <c r="L7" s="442">
        <v>0</v>
      </c>
      <c r="M7" s="444"/>
      <c r="N7" s="442">
        <v>0</v>
      </c>
      <c r="O7" s="444"/>
      <c r="P7" s="91">
        <v>0</v>
      </c>
      <c r="Q7" s="442">
        <v>0</v>
      </c>
      <c r="R7" s="443"/>
      <c r="S7" s="444"/>
      <c r="T7" s="90">
        <v>0</v>
      </c>
      <c r="U7" s="90">
        <v>0</v>
      </c>
      <c r="V7" s="80">
        <v>0</v>
      </c>
      <c r="W7" s="80">
        <v>0</v>
      </c>
      <c r="X7" s="80">
        <v>0</v>
      </c>
      <c r="Y7" s="34">
        <v>3209626.5</v>
      </c>
    </row>
    <row r="8" spans="1:25" ht="25.9" customHeight="1" x14ac:dyDescent="0.4">
      <c r="A8" s="440"/>
      <c r="B8" s="33" t="s">
        <v>145</v>
      </c>
      <c r="C8" s="442">
        <v>1361700</v>
      </c>
      <c r="D8" s="444"/>
      <c r="E8" s="442">
        <v>1361520</v>
      </c>
      <c r="F8" s="444"/>
      <c r="G8" s="91">
        <v>0</v>
      </c>
      <c r="H8" s="442">
        <v>1361520</v>
      </c>
      <c r="I8" s="444"/>
      <c r="J8" s="90">
        <v>1361520</v>
      </c>
      <c r="K8" s="90">
        <v>0</v>
      </c>
      <c r="L8" s="442">
        <v>0</v>
      </c>
      <c r="M8" s="444"/>
      <c r="N8" s="442">
        <v>0</v>
      </c>
      <c r="O8" s="444"/>
      <c r="P8" s="91">
        <v>0</v>
      </c>
      <c r="Q8" s="442">
        <v>0</v>
      </c>
      <c r="R8" s="443"/>
      <c r="S8" s="444"/>
      <c r="T8" s="90">
        <v>0</v>
      </c>
      <c r="U8" s="90">
        <v>0</v>
      </c>
      <c r="V8" s="80">
        <v>0</v>
      </c>
      <c r="W8" s="80">
        <v>0</v>
      </c>
      <c r="X8" s="80">
        <v>0</v>
      </c>
      <c r="Y8" s="34">
        <v>0</v>
      </c>
    </row>
    <row r="9" spans="1:25" ht="25.9" customHeight="1" x14ac:dyDescent="0.4">
      <c r="A9" s="440"/>
      <c r="B9" s="33" t="s">
        <v>146</v>
      </c>
      <c r="C9" s="442">
        <v>6339120</v>
      </c>
      <c r="D9" s="444"/>
      <c r="E9" s="442">
        <v>5863298</v>
      </c>
      <c r="F9" s="444"/>
      <c r="G9" s="91">
        <v>0</v>
      </c>
      <c r="H9" s="442">
        <v>5863298</v>
      </c>
      <c r="I9" s="444"/>
      <c r="J9" s="90">
        <v>3866918</v>
      </c>
      <c r="K9" s="90">
        <v>0</v>
      </c>
      <c r="L9" s="442">
        <v>821520</v>
      </c>
      <c r="M9" s="444"/>
      <c r="N9" s="442">
        <v>0</v>
      </c>
      <c r="O9" s="444"/>
      <c r="P9" s="91">
        <v>0</v>
      </c>
      <c r="Q9" s="442">
        <v>1174860</v>
      </c>
      <c r="R9" s="443"/>
      <c r="S9" s="444"/>
      <c r="T9" s="90">
        <v>0</v>
      </c>
      <c r="U9" s="90">
        <v>0</v>
      </c>
      <c r="V9" s="80">
        <v>0</v>
      </c>
      <c r="W9" s="80">
        <v>0</v>
      </c>
      <c r="X9" s="80">
        <v>0</v>
      </c>
      <c r="Y9" s="34">
        <v>0</v>
      </c>
    </row>
    <row r="10" spans="1:25" ht="25.9" customHeight="1" x14ac:dyDescent="0.4">
      <c r="A10" s="440"/>
      <c r="B10" s="33" t="s">
        <v>148</v>
      </c>
      <c r="C10" s="442">
        <v>1306760</v>
      </c>
      <c r="D10" s="444"/>
      <c r="E10" s="442">
        <v>377980</v>
      </c>
      <c r="F10" s="444"/>
      <c r="G10" s="91">
        <v>0</v>
      </c>
      <c r="H10" s="442">
        <v>377980</v>
      </c>
      <c r="I10" s="444"/>
      <c r="J10" s="90">
        <v>341980</v>
      </c>
      <c r="K10" s="90">
        <v>0</v>
      </c>
      <c r="L10" s="442">
        <v>0</v>
      </c>
      <c r="M10" s="444"/>
      <c r="N10" s="442">
        <v>0</v>
      </c>
      <c r="O10" s="444"/>
      <c r="P10" s="91">
        <v>0</v>
      </c>
      <c r="Q10" s="442">
        <v>36000</v>
      </c>
      <c r="R10" s="443"/>
      <c r="S10" s="444"/>
      <c r="T10" s="90">
        <v>0</v>
      </c>
      <c r="U10" s="90">
        <v>0</v>
      </c>
      <c r="V10" s="80">
        <v>0</v>
      </c>
      <c r="W10" s="80">
        <v>0</v>
      </c>
      <c r="X10" s="80">
        <v>0</v>
      </c>
      <c r="Y10" s="34">
        <v>0</v>
      </c>
    </row>
    <row r="11" spans="1:25" ht="25.9" customHeight="1" x14ac:dyDescent="0.4">
      <c r="A11" s="440"/>
      <c r="B11" s="33" t="s">
        <v>88</v>
      </c>
      <c r="C11" s="442">
        <v>3354600</v>
      </c>
      <c r="D11" s="444"/>
      <c r="E11" s="442">
        <v>960938.6</v>
      </c>
      <c r="F11" s="444"/>
      <c r="G11" s="91">
        <v>0</v>
      </c>
      <c r="H11" s="442">
        <v>960938.6</v>
      </c>
      <c r="I11" s="444"/>
      <c r="J11" s="90">
        <v>396149.6</v>
      </c>
      <c r="K11" s="90">
        <v>61840</v>
      </c>
      <c r="L11" s="442">
        <v>402479</v>
      </c>
      <c r="M11" s="444"/>
      <c r="N11" s="442">
        <v>20115</v>
      </c>
      <c r="O11" s="444"/>
      <c r="P11" s="91">
        <v>0</v>
      </c>
      <c r="Q11" s="442">
        <v>11485</v>
      </c>
      <c r="R11" s="443"/>
      <c r="S11" s="444"/>
      <c r="T11" s="90">
        <v>23610</v>
      </c>
      <c r="U11" s="90">
        <v>45260</v>
      </c>
      <c r="V11" s="80">
        <v>0</v>
      </c>
      <c r="W11" s="80">
        <v>0</v>
      </c>
      <c r="X11" s="80">
        <v>0</v>
      </c>
      <c r="Y11" s="34">
        <v>0</v>
      </c>
    </row>
    <row r="12" spans="1:25" ht="25.9" customHeight="1" x14ac:dyDescent="0.4">
      <c r="A12" s="440"/>
      <c r="B12" s="33" t="s">
        <v>94</v>
      </c>
      <c r="C12" s="442">
        <v>1634152</v>
      </c>
      <c r="D12" s="444"/>
      <c r="E12" s="442">
        <v>1120589.45</v>
      </c>
      <c r="F12" s="444"/>
      <c r="G12" s="91">
        <v>0</v>
      </c>
      <c r="H12" s="442">
        <v>1120589.45</v>
      </c>
      <c r="I12" s="444"/>
      <c r="J12" s="90">
        <v>259967.4</v>
      </c>
      <c r="K12" s="90">
        <v>5500</v>
      </c>
      <c r="L12" s="442">
        <v>739849.05</v>
      </c>
      <c r="M12" s="444"/>
      <c r="N12" s="442">
        <v>0</v>
      </c>
      <c r="O12" s="444"/>
      <c r="P12" s="91">
        <v>0</v>
      </c>
      <c r="Q12" s="442">
        <v>110961</v>
      </c>
      <c r="R12" s="443"/>
      <c r="S12" s="444"/>
      <c r="T12" s="90">
        <v>0</v>
      </c>
      <c r="U12" s="90">
        <v>4312</v>
      </c>
      <c r="V12" s="80">
        <v>0</v>
      </c>
      <c r="W12" s="80">
        <v>0</v>
      </c>
      <c r="X12" s="80">
        <v>0</v>
      </c>
      <c r="Y12" s="34">
        <v>0</v>
      </c>
    </row>
    <row r="13" spans="1:25" ht="25.9" customHeight="1" x14ac:dyDescent="0.4">
      <c r="A13" s="440"/>
      <c r="B13" s="33" t="s">
        <v>149</v>
      </c>
      <c r="C13" s="442">
        <v>1030000</v>
      </c>
      <c r="D13" s="444"/>
      <c r="E13" s="442">
        <v>393995.51</v>
      </c>
      <c r="F13" s="444"/>
      <c r="G13" s="91">
        <v>0</v>
      </c>
      <c r="H13" s="442">
        <v>393995.51</v>
      </c>
      <c r="I13" s="444"/>
      <c r="J13" s="90">
        <v>345627.82</v>
      </c>
      <c r="K13" s="90">
        <v>0</v>
      </c>
      <c r="L13" s="442">
        <v>48367.69</v>
      </c>
      <c r="M13" s="444"/>
      <c r="N13" s="442">
        <v>0</v>
      </c>
      <c r="O13" s="444"/>
      <c r="P13" s="91">
        <v>0</v>
      </c>
      <c r="Q13" s="442">
        <v>0</v>
      </c>
      <c r="R13" s="443"/>
      <c r="S13" s="444"/>
      <c r="T13" s="90">
        <v>0</v>
      </c>
      <c r="U13" s="90">
        <v>0</v>
      </c>
      <c r="V13" s="80">
        <v>0</v>
      </c>
      <c r="W13" s="80">
        <v>0</v>
      </c>
      <c r="X13" s="80">
        <v>0</v>
      </c>
      <c r="Y13" s="34">
        <v>0</v>
      </c>
    </row>
    <row r="14" spans="1:25" ht="25.9" customHeight="1" x14ac:dyDescent="0.4">
      <c r="A14" s="440"/>
      <c r="B14" s="33" t="s">
        <v>246</v>
      </c>
      <c r="C14" s="442">
        <v>620000</v>
      </c>
      <c r="D14" s="444"/>
      <c r="E14" s="442">
        <v>386694.49</v>
      </c>
      <c r="F14" s="444"/>
      <c r="G14" s="91">
        <v>0</v>
      </c>
      <c r="H14" s="442">
        <v>386694.49</v>
      </c>
      <c r="I14" s="444"/>
      <c r="J14" s="90">
        <v>11694.49</v>
      </c>
      <c r="K14" s="90">
        <v>0</v>
      </c>
      <c r="L14" s="442">
        <v>375000</v>
      </c>
      <c r="M14" s="444"/>
      <c r="N14" s="442">
        <v>0</v>
      </c>
      <c r="O14" s="444"/>
      <c r="P14" s="91">
        <v>0</v>
      </c>
      <c r="Q14" s="442">
        <v>0</v>
      </c>
      <c r="R14" s="443"/>
      <c r="S14" s="444"/>
      <c r="T14" s="90">
        <v>0</v>
      </c>
      <c r="U14" s="90">
        <v>0</v>
      </c>
      <c r="V14" s="80">
        <v>0</v>
      </c>
      <c r="W14" s="80">
        <v>0</v>
      </c>
      <c r="X14" s="80">
        <v>0</v>
      </c>
      <c r="Y14" s="34">
        <v>0</v>
      </c>
    </row>
    <row r="15" spans="1:25" ht="25.9" customHeight="1" x14ac:dyDescent="0.4">
      <c r="A15" s="440"/>
      <c r="B15" s="33" t="s">
        <v>244</v>
      </c>
      <c r="C15" s="442">
        <v>3576000</v>
      </c>
      <c r="D15" s="444"/>
      <c r="E15" s="442">
        <v>3572203</v>
      </c>
      <c r="F15" s="444"/>
      <c r="G15" s="91">
        <v>0</v>
      </c>
      <c r="H15" s="442">
        <v>3572203</v>
      </c>
      <c r="I15" s="444"/>
      <c r="J15" s="90">
        <v>0</v>
      </c>
      <c r="K15" s="90">
        <v>0</v>
      </c>
      <c r="L15" s="442">
        <v>0</v>
      </c>
      <c r="M15" s="444"/>
      <c r="N15" s="442">
        <v>0</v>
      </c>
      <c r="O15" s="444"/>
      <c r="P15" s="91">
        <v>0</v>
      </c>
      <c r="Q15" s="442">
        <v>3572203</v>
      </c>
      <c r="R15" s="443"/>
      <c r="S15" s="444"/>
      <c r="T15" s="90">
        <v>0</v>
      </c>
      <c r="U15" s="90">
        <v>0</v>
      </c>
      <c r="V15" s="80">
        <v>0</v>
      </c>
      <c r="W15" s="80">
        <v>0</v>
      </c>
      <c r="X15" s="80">
        <v>0</v>
      </c>
      <c r="Y15" s="34">
        <v>0</v>
      </c>
    </row>
    <row r="16" spans="1:25" ht="25.9" customHeight="1" x14ac:dyDescent="0.4">
      <c r="A16" s="440"/>
      <c r="B16" s="33" t="s">
        <v>153</v>
      </c>
      <c r="C16" s="442">
        <v>20000</v>
      </c>
      <c r="D16" s="444"/>
      <c r="E16" s="442">
        <v>0</v>
      </c>
      <c r="F16" s="444"/>
      <c r="G16" s="91">
        <v>0</v>
      </c>
      <c r="H16" s="442">
        <v>0</v>
      </c>
      <c r="I16" s="444"/>
      <c r="J16" s="90">
        <v>0</v>
      </c>
      <c r="K16" s="90">
        <v>0</v>
      </c>
      <c r="L16" s="442">
        <v>0</v>
      </c>
      <c r="M16" s="444"/>
      <c r="N16" s="442">
        <v>0</v>
      </c>
      <c r="O16" s="444"/>
      <c r="P16" s="91">
        <v>0</v>
      </c>
      <c r="Q16" s="442">
        <v>0</v>
      </c>
      <c r="R16" s="443"/>
      <c r="S16" s="444"/>
      <c r="T16" s="90">
        <v>0</v>
      </c>
      <c r="U16" s="90">
        <v>0</v>
      </c>
      <c r="V16" s="80">
        <v>0</v>
      </c>
      <c r="W16" s="80">
        <v>0</v>
      </c>
      <c r="X16" s="80">
        <v>0</v>
      </c>
      <c r="Y16" s="34">
        <v>0</v>
      </c>
    </row>
    <row r="17" spans="1:25" ht="27.75" customHeight="1" x14ac:dyDescent="0.4">
      <c r="A17" s="440"/>
      <c r="B17" s="33" t="s">
        <v>155</v>
      </c>
      <c r="C17" s="442">
        <v>1290000</v>
      </c>
      <c r="D17" s="444"/>
      <c r="E17" s="442">
        <v>1252000</v>
      </c>
      <c r="F17" s="444"/>
      <c r="G17" s="91">
        <v>0</v>
      </c>
      <c r="H17" s="442">
        <v>1252000</v>
      </c>
      <c r="I17" s="444"/>
      <c r="J17" s="90">
        <v>0</v>
      </c>
      <c r="K17" s="90">
        <v>0</v>
      </c>
      <c r="L17" s="442">
        <v>1252000</v>
      </c>
      <c r="M17" s="444"/>
      <c r="N17" s="442">
        <v>0</v>
      </c>
      <c r="O17" s="444"/>
      <c r="P17" s="91">
        <v>0</v>
      </c>
      <c r="Q17" s="442">
        <v>0</v>
      </c>
      <c r="R17" s="443"/>
      <c r="S17" s="444"/>
      <c r="T17" s="90">
        <v>0</v>
      </c>
      <c r="U17" s="90">
        <v>0</v>
      </c>
      <c r="V17" s="80">
        <v>0</v>
      </c>
      <c r="W17" s="80">
        <v>0</v>
      </c>
      <c r="X17" s="80">
        <v>0</v>
      </c>
      <c r="Y17" s="34">
        <v>0</v>
      </c>
    </row>
    <row r="18" spans="1:25" ht="27" customHeight="1" thickBot="1" x14ac:dyDescent="0.45">
      <c r="A18" s="441"/>
      <c r="B18" s="83" t="s">
        <v>231</v>
      </c>
      <c r="C18" s="483">
        <v>25000000</v>
      </c>
      <c r="D18" s="482"/>
      <c r="E18" s="483">
        <v>18498845.550000001</v>
      </c>
      <c r="F18" s="482"/>
      <c r="G18" s="212">
        <f>SUM(G7:G17)</f>
        <v>0</v>
      </c>
      <c r="H18" s="483">
        <v>18498845.550000001</v>
      </c>
      <c r="I18" s="482"/>
      <c r="J18" s="213">
        <v>6583857.3099999996</v>
      </c>
      <c r="K18" s="213">
        <v>67340</v>
      </c>
      <c r="L18" s="483">
        <v>3639215.74</v>
      </c>
      <c r="M18" s="482"/>
      <c r="N18" s="483">
        <v>20115</v>
      </c>
      <c r="O18" s="482"/>
      <c r="P18" s="212">
        <f>SUM(P7:P17)</f>
        <v>0</v>
      </c>
      <c r="Q18" s="483">
        <v>4905509</v>
      </c>
      <c r="R18" s="484"/>
      <c r="S18" s="482"/>
      <c r="T18" s="213">
        <v>23610</v>
      </c>
      <c r="U18" s="213">
        <v>49572</v>
      </c>
      <c r="V18" s="211">
        <f>SUM(V7:V17)</f>
        <v>0</v>
      </c>
      <c r="W18" s="211">
        <f t="shared" ref="W18:X18" si="0">SUM(W7:W17)</f>
        <v>0</v>
      </c>
      <c r="X18" s="211">
        <f t="shared" si="0"/>
        <v>0</v>
      </c>
      <c r="Y18" s="211">
        <v>3209626.5</v>
      </c>
    </row>
    <row r="19" spans="1:25" ht="18" customHeight="1" thickTop="1" x14ac:dyDescent="0.4">
      <c r="A19" s="439" t="s">
        <v>163</v>
      </c>
      <c r="B19" s="37" t="s">
        <v>163</v>
      </c>
      <c r="C19" s="455" t="s">
        <v>142</v>
      </c>
      <c r="D19" s="436"/>
      <c r="E19" s="455" t="s">
        <v>142</v>
      </c>
      <c r="F19" s="436"/>
      <c r="G19" s="79"/>
      <c r="H19" s="494" t="s">
        <v>142</v>
      </c>
      <c r="I19" s="443"/>
      <c r="J19" s="92" t="s">
        <v>142</v>
      </c>
      <c r="K19" s="92" t="s">
        <v>142</v>
      </c>
      <c r="L19" s="494" t="s">
        <v>142</v>
      </c>
      <c r="M19" s="443"/>
      <c r="N19" s="494" t="s">
        <v>142</v>
      </c>
      <c r="O19" s="443"/>
      <c r="P19" s="93"/>
      <c r="Q19" s="494" t="s">
        <v>142</v>
      </c>
      <c r="R19" s="443"/>
      <c r="S19" s="443"/>
      <c r="T19" s="92" t="s">
        <v>142</v>
      </c>
      <c r="U19" s="92" t="s">
        <v>142</v>
      </c>
      <c r="V19" s="82"/>
      <c r="W19" s="82"/>
      <c r="X19" s="82"/>
      <c r="Y19" s="38" t="s">
        <v>142</v>
      </c>
    </row>
    <row r="20" spans="1:25" ht="18" customHeight="1" x14ac:dyDescent="0.4">
      <c r="A20" s="440"/>
      <c r="B20" s="33" t="s">
        <v>164</v>
      </c>
      <c r="C20" s="437">
        <v>387000</v>
      </c>
      <c r="D20" s="438"/>
      <c r="E20" s="437">
        <v>406077.66</v>
      </c>
      <c r="F20" s="438"/>
      <c r="G20" s="73">
        <v>0</v>
      </c>
      <c r="H20" s="442">
        <v>406077.66</v>
      </c>
      <c r="I20" s="444"/>
      <c r="J20" s="90">
        <v>0</v>
      </c>
      <c r="K20" s="90">
        <v>0</v>
      </c>
      <c r="L20" s="442">
        <v>0</v>
      </c>
      <c r="M20" s="444"/>
      <c r="N20" s="442">
        <v>0</v>
      </c>
      <c r="O20" s="444"/>
      <c r="P20" s="91">
        <v>0</v>
      </c>
      <c r="Q20" s="442">
        <v>0</v>
      </c>
      <c r="R20" s="443"/>
      <c r="S20" s="444"/>
      <c r="T20" s="90">
        <v>0</v>
      </c>
      <c r="U20" s="90">
        <v>0</v>
      </c>
      <c r="V20" s="80">
        <v>0</v>
      </c>
      <c r="W20" s="80">
        <v>0</v>
      </c>
      <c r="X20" s="80">
        <v>0</v>
      </c>
      <c r="Y20" s="34">
        <v>0</v>
      </c>
    </row>
    <row r="21" spans="1:25" ht="18" customHeight="1" x14ac:dyDescent="0.4">
      <c r="A21" s="440"/>
      <c r="B21" s="33" t="s">
        <v>165</v>
      </c>
      <c r="C21" s="437">
        <v>24200</v>
      </c>
      <c r="D21" s="438"/>
      <c r="E21" s="437">
        <v>11070.3</v>
      </c>
      <c r="F21" s="438"/>
      <c r="G21" s="73">
        <v>0</v>
      </c>
      <c r="H21" s="442">
        <v>11070.3</v>
      </c>
      <c r="I21" s="444"/>
      <c r="J21" s="34">
        <v>0</v>
      </c>
      <c r="K21" s="34">
        <v>0</v>
      </c>
      <c r="L21" s="437">
        <v>0</v>
      </c>
      <c r="M21" s="438"/>
      <c r="N21" s="437">
        <v>0</v>
      </c>
      <c r="O21" s="438"/>
      <c r="P21" s="73">
        <v>0</v>
      </c>
      <c r="Q21" s="437">
        <v>0</v>
      </c>
      <c r="R21" s="436"/>
      <c r="S21" s="438"/>
      <c r="T21" s="34">
        <v>0</v>
      </c>
      <c r="U21" s="34">
        <v>0</v>
      </c>
      <c r="V21" s="80">
        <v>0</v>
      </c>
      <c r="W21" s="80">
        <v>0</v>
      </c>
      <c r="X21" s="80">
        <v>0</v>
      </c>
      <c r="Y21" s="34">
        <v>0</v>
      </c>
    </row>
    <row r="22" spans="1:25" ht="18" customHeight="1" x14ac:dyDescent="0.4">
      <c r="A22" s="440"/>
      <c r="B22" s="33" t="s">
        <v>166</v>
      </c>
      <c r="C22" s="437">
        <v>360000</v>
      </c>
      <c r="D22" s="438"/>
      <c r="E22" s="437">
        <v>413529.33</v>
      </c>
      <c r="F22" s="438"/>
      <c r="G22" s="73">
        <v>0</v>
      </c>
      <c r="H22" s="442">
        <v>413529.33</v>
      </c>
      <c r="I22" s="444"/>
      <c r="J22" s="34">
        <v>0</v>
      </c>
      <c r="K22" s="34">
        <v>0</v>
      </c>
      <c r="L22" s="437">
        <v>0</v>
      </c>
      <c r="M22" s="438"/>
      <c r="N22" s="437">
        <v>0</v>
      </c>
      <c r="O22" s="438"/>
      <c r="P22" s="73">
        <v>0</v>
      </c>
      <c r="Q22" s="437">
        <v>0</v>
      </c>
      <c r="R22" s="436"/>
      <c r="S22" s="438"/>
      <c r="T22" s="34">
        <v>0</v>
      </c>
      <c r="U22" s="34">
        <v>0</v>
      </c>
      <c r="V22" s="80">
        <v>0</v>
      </c>
      <c r="W22" s="80">
        <v>0</v>
      </c>
      <c r="X22" s="80">
        <v>0</v>
      </c>
      <c r="Y22" s="34">
        <v>0</v>
      </c>
    </row>
    <row r="23" spans="1:25" ht="18" customHeight="1" x14ac:dyDescent="0.4">
      <c r="A23" s="440"/>
      <c r="B23" s="85" t="s">
        <v>234</v>
      </c>
      <c r="C23" s="464">
        <v>0</v>
      </c>
      <c r="D23" s="465"/>
      <c r="E23" s="464">
        <v>0</v>
      </c>
      <c r="F23" s="465"/>
      <c r="G23" s="73">
        <v>0</v>
      </c>
      <c r="H23" s="491">
        <v>0</v>
      </c>
      <c r="I23" s="492"/>
      <c r="J23" s="80">
        <v>0</v>
      </c>
      <c r="K23" s="80">
        <v>0</v>
      </c>
      <c r="L23" s="464">
        <v>0</v>
      </c>
      <c r="M23" s="465"/>
      <c r="N23" s="464">
        <v>0</v>
      </c>
      <c r="O23" s="465"/>
      <c r="P23" s="73">
        <v>0</v>
      </c>
      <c r="Q23" s="464">
        <v>0</v>
      </c>
      <c r="R23" s="466"/>
      <c r="S23" s="465"/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/>
    </row>
    <row r="24" spans="1:25" ht="18" customHeight="1" x14ac:dyDescent="0.4">
      <c r="A24" s="440"/>
      <c r="B24" s="33" t="s">
        <v>167</v>
      </c>
      <c r="C24" s="437">
        <v>90000</v>
      </c>
      <c r="D24" s="438"/>
      <c r="E24" s="437">
        <v>29275</v>
      </c>
      <c r="F24" s="438"/>
      <c r="G24" s="73">
        <v>0</v>
      </c>
      <c r="H24" s="442">
        <v>29275</v>
      </c>
      <c r="I24" s="444"/>
      <c r="J24" s="34">
        <v>0</v>
      </c>
      <c r="K24" s="34">
        <v>0</v>
      </c>
      <c r="L24" s="437">
        <v>0</v>
      </c>
      <c r="M24" s="438"/>
      <c r="N24" s="437">
        <v>0</v>
      </c>
      <c r="O24" s="438"/>
      <c r="P24" s="73">
        <v>0</v>
      </c>
      <c r="Q24" s="437">
        <v>0</v>
      </c>
      <c r="R24" s="436"/>
      <c r="S24" s="438"/>
      <c r="T24" s="34">
        <v>0</v>
      </c>
      <c r="U24" s="34">
        <v>0</v>
      </c>
      <c r="V24" s="80">
        <v>0</v>
      </c>
      <c r="W24" s="80">
        <v>0</v>
      </c>
      <c r="X24" s="80">
        <v>0</v>
      </c>
      <c r="Y24" s="34">
        <v>0</v>
      </c>
    </row>
    <row r="25" spans="1:25" ht="18" customHeight="1" x14ac:dyDescent="0.4">
      <c r="A25" s="440"/>
      <c r="B25" s="33" t="s">
        <v>168</v>
      </c>
      <c r="C25" s="437">
        <v>12956500</v>
      </c>
      <c r="D25" s="438"/>
      <c r="E25" s="437">
        <v>14603249.66</v>
      </c>
      <c r="F25" s="438"/>
      <c r="G25" s="73">
        <v>0</v>
      </c>
      <c r="H25" s="442">
        <v>14603249.66</v>
      </c>
      <c r="I25" s="444"/>
      <c r="J25" s="34">
        <v>0</v>
      </c>
      <c r="K25" s="34">
        <v>0</v>
      </c>
      <c r="L25" s="437">
        <v>0</v>
      </c>
      <c r="M25" s="438"/>
      <c r="N25" s="437">
        <v>0</v>
      </c>
      <c r="O25" s="438"/>
      <c r="P25" s="73">
        <v>0</v>
      </c>
      <c r="Q25" s="437">
        <v>0</v>
      </c>
      <c r="R25" s="436"/>
      <c r="S25" s="438"/>
      <c r="T25" s="34">
        <v>0</v>
      </c>
      <c r="U25" s="34">
        <v>0</v>
      </c>
      <c r="V25" s="80">
        <v>0</v>
      </c>
      <c r="W25" s="80">
        <v>0</v>
      </c>
      <c r="X25" s="80">
        <v>0</v>
      </c>
      <c r="Y25" s="34">
        <v>0</v>
      </c>
    </row>
    <row r="26" spans="1:25" ht="18" customHeight="1" x14ac:dyDescent="0.4">
      <c r="A26" s="440"/>
      <c r="B26" s="33" t="s">
        <v>169</v>
      </c>
      <c r="C26" s="437">
        <v>11182300</v>
      </c>
      <c r="D26" s="438"/>
      <c r="E26" s="437">
        <v>8334987.3399999999</v>
      </c>
      <c r="F26" s="438"/>
      <c r="G26" s="73">
        <v>0</v>
      </c>
      <c r="H26" s="442">
        <v>8334987.3399999999</v>
      </c>
      <c r="I26" s="444"/>
      <c r="J26" s="34">
        <v>0</v>
      </c>
      <c r="K26" s="34">
        <v>0</v>
      </c>
      <c r="L26" s="437">
        <v>0</v>
      </c>
      <c r="M26" s="438"/>
      <c r="N26" s="437">
        <v>0</v>
      </c>
      <c r="O26" s="438"/>
      <c r="P26" s="73">
        <v>0</v>
      </c>
      <c r="Q26" s="437">
        <v>0</v>
      </c>
      <c r="R26" s="436"/>
      <c r="S26" s="438"/>
      <c r="T26" s="34">
        <v>0</v>
      </c>
      <c r="U26" s="34">
        <v>0</v>
      </c>
      <c r="V26" s="80">
        <v>0</v>
      </c>
      <c r="W26" s="80">
        <v>0</v>
      </c>
      <c r="X26" s="80">
        <v>0</v>
      </c>
      <c r="Y26" s="34">
        <v>0</v>
      </c>
    </row>
    <row r="27" spans="1:25" ht="18" customHeight="1" thickBot="1" x14ac:dyDescent="0.45">
      <c r="A27" s="441"/>
      <c r="B27" s="83" t="s">
        <v>232</v>
      </c>
      <c r="C27" s="461">
        <v>25000000</v>
      </c>
      <c r="D27" s="462"/>
      <c r="E27" s="461">
        <v>23798189.289999999</v>
      </c>
      <c r="F27" s="462"/>
      <c r="G27" s="89">
        <f>SUM(G20:G26)</f>
        <v>0</v>
      </c>
      <c r="H27" s="489">
        <v>23798189.289999999</v>
      </c>
      <c r="I27" s="490"/>
      <c r="J27" s="36">
        <v>0</v>
      </c>
      <c r="K27" s="36">
        <v>0</v>
      </c>
      <c r="L27" s="461">
        <v>0</v>
      </c>
      <c r="M27" s="462"/>
      <c r="N27" s="461">
        <v>0</v>
      </c>
      <c r="O27" s="462"/>
      <c r="P27" s="88">
        <f>SUM(P20:P26)</f>
        <v>0</v>
      </c>
      <c r="Q27" s="461">
        <v>0</v>
      </c>
      <c r="R27" s="463"/>
      <c r="S27" s="462"/>
      <c r="T27" s="36">
        <v>0</v>
      </c>
      <c r="U27" s="36">
        <v>0</v>
      </c>
      <c r="V27" s="81">
        <f>SUM(V20:V26)</f>
        <v>0</v>
      </c>
      <c r="W27" s="81">
        <f t="shared" ref="W27:X27" si="1">SUM(W20:W26)</f>
        <v>0</v>
      </c>
      <c r="X27" s="81">
        <f t="shared" si="1"/>
        <v>0</v>
      </c>
      <c r="Y27" s="36">
        <v>0</v>
      </c>
    </row>
    <row r="28" spans="1:25" ht="21" customHeight="1" thickTop="1" thickBot="1" x14ac:dyDescent="0.45">
      <c r="A28" s="488" t="s">
        <v>250</v>
      </c>
      <c r="B28" s="472"/>
      <c r="C28" s="456" t="s">
        <v>142</v>
      </c>
      <c r="D28" s="458"/>
      <c r="E28" s="456" t="s">
        <v>142</v>
      </c>
      <c r="F28" s="458"/>
      <c r="G28" s="208"/>
      <c r="H28" s="495">
        <v>5299343.74</v>
      </c>
      <c r="I28" s="496"/>
      <c r="J28" s="209" t="s">
        <v>142</v>
      </c>
      <c r="K28" s="209" t="s">
        <v>142</v>
      </c>
      <c r="L28" s="456" t="s">
        <v>142</v>
      </c>
      <c r="M28" s="458"/>
      <c r="N28" s="456" t="s">
        <v>142</v>
      </c>
      <c r="O28" s="458"/>
      <c r="P28" s="208"/>
      <c r="Q28" s="456" t="s">
        <v>142</v>
      </c>
      <c r="R28" s="457"/>
      <c r="S28" s="458"/>
      <c r="T28" s="209" t="s">
        <v>142</v>
      </c>
      <c r="U28" s="209" t="s">
        <v>142</v>
      </c>
      <c r="V28" s="209"/>
      <c r="W28" s="209"/>
      <c r="X28" s="209"/>
      <c r="Y28" s="209" t="s">
        <v>142</v>
      </c>
    </row>
    <row r="29" spans="1:25" ht="24" customHeight="1" thickTop="1" x14ac:dyDescent="0.4"/>
  </sheetData>
  <mergeCells count="151">
    <mergeCell ref="Q26:S26"/>
    <mergeCell ref="C25:D25"/>
    <mergeCell ref="E25:F25"/>
    <mergeCell ref="Q25:S25"/>
    <mergeCell ref="C24:D24"/>
    <mergeCell ref="E24:F24"/>
    <mergeCell ref="H24:I24"/>
    <mergeCell ref="L24:M24"/>
    <mergeCell ref="N24:O24"/>
    <mergeCell ref="Q24:S24"/>
    <mergeCell ref="N26:O26"/>
    <mergeCell ref="Q28:S28"/>
    <mergeCell ref="A1:Y1"/>
    <mergeCell ref="A2:Y2"/>
    <mergeCell ref="A3:Y3"/>
    <mergeCell ref="A28:B28"/>
    <mergeCell ref="C28:D28"/>
    <mergeCell ref="E28:F28"/>
    <mergeCell ref="H28:I28"/>
    <mergeCell ref="L28:M28"/>
    <mergeCell ref="N28:O28"/>
    <mergeCell ref="C27:D27"/>
    <mergeCell ref="E27:F27"/>
    <mergeCell ref="H27:I27"/>
    <mergeCell ref="L27:M27"/>
    <mergeCell ref="N27:O27"/>
    <mergeCell ref="Q27:S27"/>
    <mergeCell ref="C26:D26"/>
    <mergeCell ref="Q21:S21"/>
    <mergeCell ref="C22:D22"/>
    <mergeCell ref="E22:F22"/>
    <mergeCell ref="H22:I22"/>
    <mergeCell ref="L22:M22"/>
    <mergeCell ref="N22:O22"/>
    <mergeCell ref="Q22:S22"/>
    <mergeCell ref="Q19:S19"/>
    <mergeCell ref="C20:D20"/>
    <mergeCell ref="E20:F20"/>
    <mergeCell ref="H20:I20"/>
    <mergeCell ref="L20:M20"/>
    <mergeCell ref="N20:O20"/>
    <mergeCell ref="Q20:S20"/>
    <mergeCell ref="A19:A27"/>
    <mergeCell ref="C19:D19"/>
    <mergeCell ref="E19:F19"/>
    <mergeCell ref="H19:I19"/>
    <mergeCell ref="L19:M19"/>
    <mergeCell ref="N19:O19"/>
    <mergeCell ref="C21:D21"/>
    <mergeCell ref="E21:F21"/>
    <mergeCell ref="H21:I21"/>
    <mergeCell ref="L21:M21"/>
    <mergeCell ref="N21:O21"/>
    <mergeCell ref="H25:I25"/>
    <mergeCell ref="L25:M25"/>
    <mergeCell ref="N25:O25"/>
    <mergeCell ref="E26:F26"/>
    <mergeCell ref="H26:I26"/>
    <mergeCell ref="L26:M26"/>
    <mergeCell ref="C18:D18"/>
    <mergeCell ref="E18:F18"/>
    <mergeCell ref="H18:I18"/>
    <mergeCell ref="L18:M18"/>
    <mergeCell ref="N18:O18"/>
    <mergeCell ref="Q18:S18"/>
    <mergeCell ref="C17:D17"/>
    <mergeCell ref="E17:F17"/>
    <mergeCell ref="H17:I17"/>
    <mergeCell ref="L17:M17"/>
    <mergeCell ref="N17:O17"/>
    <mergeCell ref="Q17:S17"/>
    <mergeCell ref="C16:D16"/>
    <mergeCell ref="E16:F16"/>
    <mergeCell ref="H16:I16"/>
    <mergeCell ref="L16:M16"/>
    <mergeCell ref="N16:O16"/>
    <mergeCell ref="Q16:S16"/>
    <mergeCell ref="C15:D15"/>
    <mergeCell ref="E15:F15"/>
    <mergeCell ref="H15:I15"/>
    <mergeCell ref="L15:M15"/>
    <mergeCell ref="N15:O15"/>
    <mergeCell ref="Q15:S15"/>
    <mergeCell ref="C14:D14"/>
    <mergeCell ref="E14:F14"/>
    <mergeCell ref="H14:I14"/>
    <mergeCell ref="L14:M14"/>
    <mergeCell ref="N14:O14"/>
    <mergeCell ref="Q14:S14"/>
    <mergeCell ref="C13:D13"/>
    <mergeCell ref="E13:F13"/>
    <mergeCell ref="H13:I13"/>
    <mergeCell ref="L13:M13"/>
    <mergeCell ref="N13:O13"/>
    <mergeCell ref="Q13:S13"/>
    <mergeCell ref="C12:D12"/>
    <mergeCell ref="E12:F12"/>
    <mergeCell ref="H12:I12"/>
    <mergeCell ref="L12:M12"/>
    <mergeCell ref="N12:O12"/>
    <mergeCell ref="Q12:S12"/>
    <mergeCell ref="C11:D11"/>
    <mergeCell ref="E11:F11"/>
    <mergeCell ref="H11:I11"/>
    <mergeCell ref="L11:M11"/>
    <mergeCell ref="N11:O11"/>
    <mergeCell ref="Q11:S11"/>
    <mergeCell ref="N7:O7"/>
    <mergeCell ref="Q7:S7"/>
    <mergeCell ref="C8:D8"/>
    <mergeCell ref="E8:F8"/>
    <mergeCell ref="H8:I8"/>
    <mergeCell ref="L8:M8"/>
    <mergeCell ref="N8:O8"/>
    <mergeCell ref="C10:D10"/>
    <mergeCell ref="E10:F10"/>
    <mergeCell ref="H10:I10"/>
    <mergeCell ref="L10:M10"/>
    <mergeCell ref="N10:O10"/>
    <mergeCell ref="Q10:S10"/>
    <mergeCell ref="Q8:S8"/>
    <mergeCell ref="C9:D9"/>
    <mergeCell ref="E9:F9"/>
    <mergeCell ref="H9:I9"/>
    <mergeCell ref="L9:M9"/>
    <mergeCell ref="N9:O9"/>
    <mergeCell ref="Q9:S9"/>
    <mergeCell ref="C23:D23"/>
    <mergeCell ref="E23:F23"/>
    <mergeCell ref="H23:I23"/>
    <mergeCell ref="L23:M23"/>
    <mergeCell ref="N23:O23"/>
    <mergeCell ref="Q23:S23"/>
    <mergeCell ref="N5:O5"/>
    <mergeCell ref="Q5:S5"/>
    <mergeCell ref="A6:A18"/>
    <mergeCell ref="C6:D6"/>
    <mergeCell ref="E6:F6"/>
    <mergeCell ref="H6:I6"/>
    <mergeCell ref="L6:M6"/>
    <mergeCell ref="N6:O6"/>
    <mergeCell ref="Q6:S6"/>
    <mergeCell ref="C7:D7"/>
    <mergeCell ref="A5:B5"/>
    <mergeCell ref="C5:D5"/>
    <mergeCell ref="E5:F5"/>
    <mergeCell ref="H5:I5"/>
    <mergeCell ref="L5:M5"/>
    <mergeCell ref="E7:F7"/>
    <mergeCell ref="H7:I7"/>
    <mergeCell ref="L7:M7"/>
  </mergeCells>
  <pageMargins left="0.15748031496062992" right="0.15748031496062992" top="0.15748031496062992" bottom="0.15748031496062992" header="0.15748031496062992" footer="0.31496062992125984"/>
  <pageSetup paperSize="9" orientation="landscape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topLeftCell="B23" workbookViewId="0">
      <selection activeCell="AB37" sqref="AB37"/>
    </sheetView>
  </sheetViews>
  <sheetFormatPr defaultColWidth="9" defaultRowHeight="21" x14ac:dyDescent="0.45"/>
  <cols>
    <col min="1" max="1" width="0.375" style="86" hidden="1" customWidth="1"/>
    <col min="2" max="2" width="19.5" style="86" customWidth="1"/>
    <col min="3" max="3" width="5.75" style="86" customWidth="1"/>
    <col min="4" max="4" width="3.375" style="86" customWidth="1"/>
    <col min="5" max="5" width="2.625" style="86" customWidth="1"/>
    <col min="6" max="6" width="5.75" style="86" customWidth="1"/>
    <col min="7" max="7" width="7.5" style="86" customWidth="1"/>
    <col min="8" max="8" width="6.625" style="86" customWidth="1"/>
    <col min="9" max="9" width="1.125" style="86" customWidth="1"/>
    <col min="10" max="10" width="6.75" style="86" customWidth="1"/>
    <col min="11" max="11" width="6.625" style="86" customWidth="1"/>
    <col min="12" max="12" width="1.125" style="86" customWidth="1"/>
    <col min="13" max="13" width="5.625" style="86" customWidth="1"/>
    <col min="14" max="14" width="4.75" style="86" customWidth="1"/>
    <col min="15" max="15" width="2" style="86" customWidth="1"/>
    <col min="16" max="16" width="6.375" style="86" customWidth="1"/>
    <col min="17" max="17" width="4.125" style="86" customWidth="1"/>
    <col min="18" max="18" width="0.5" style="86" customWidth="1"/>
    <col min="19" max="19" width="1.875" style="86" customWidth="1"/>
    <col min="20" max="20" width="6.875" style="86" customWidth="1"/>
    <col min="21" max="21" width="8.25" style="86" customWidth="1"/>
    <col min="22" max="22" width="7.75" style="86" customWidth="1"/>
    <col min="23" max="23" width="6.5" style="86" customWidth="1"/>
    <col min="24" max="25" width="6.75" style="86" customWidth="1"/>
    <col min="26" max="26" width="0" style="86" hidden="1" customWidth="1"/>
    <col min="27" max="16384" width="9" style="86"/>
  </cols>
  <sheetData>
    <row r="1" spans="1:25" ht="21" customHeight="1" x14ac:dyDescent="0.45">
      <c r="A1" s="521" t="s">
        <v>42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</row>
    <row r="2" spans="1:25" ht="21" customHeight="1" x14ac:dyDescent="0.45">
      <c r="A2" s="522" t="s">
        <v>171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</row>
    <row r="3" spans="1:25" ht="21" customHeight="1" x14ac:dyDescent="0.45">
      <c r="A3" s="522" t="s">
        <v>141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</row>
    <row r="4" spans="1:25" ht="139.5" customHeight="1" x14ac:dyDescent="0.45">
      <c r="A4" s="508" t="s">
        <v>157</v>
      </c>
      <c r="B4" s="509"/>
      <c r="C4" s="500" t="s">
        <v>137</v>
      </c>
      <c r="D4" s="382"/>
      <c r="E4" s="500" t="s">
        <v>158</v>
      </c>
      <c r="F4" s="382"/>
      <c r="G4" s="198" t="s">
        <v>235</v>
      </c>
      <c r="H4" s="500" t="s">
        <v>55</v>
      </c>
      <c r="I4" s="382"/>
      <c r="J4" s="198" t="s">
        <v>236</v>
      </c>
      <c r="K4" s="109" t="s">
        <v>237</v>
      </c>
      <c r="L4" s="500" t="s">
        <v>238</v>
      </c>
      <c r="M4" s="382"/>
      <c r="N4" s="500" t="s">
        <v>239</v>
      </c>
      <c r="O4" s="382"/>
      <c r="P4" s="198" t="s">
        <v>217</v>
      </c>
      <c r="Q4" s="500" t="s">
        <v>240</v>
      </c>
      <c r="R4" s="381"/>
      <c r="S4" s="382"/>
      <c r="T4" s="198" t="s">
        <v>241</v>
      </c>
      <c r="U4" s="198" t="s">
        <v>242</v>
      </c>
      <c r="V4" s="198" t="s">
        <v>214</v>
      </c>
      <c r="W4" s="198" t="s">
        <v>215</v>
      </c>
      <c r="X4" s="198" t="s">
        <v>216</v>
      </c>
      <c r="Y4" s="109" t="s">
        <v>251</v>
      </c>
    </row>
    <row r="5" spans="1:25" ht="27" customHeight="1" x14ac:dyDescent="0.45">
      <c r="A5" s="501" t="s">
        <v>143</v>
      </c>
      <c r="B5" s="110" t="s">
        <v>143</v>
      </c>
      <c r="C5" s="504" t="s">
        <v>142</v>
      </c>
      <c r="D5" s="505"/>
      <c r="E5" s="504" t="s">
        <v>142</v>
      </c>
      <c r="F5" s="505"/>
      <c r="G5" s="87"/>
      <c r="H5" s="504" t="s">
        <v>142</v>
      </c>
      <c r="I5" s="505"/>
      <c r="J5" s="111" t="s">
        <v>142</v>
      </c>
      <c r="K5" s="111" t="s">
        <v>142</v>
      </c>
      <c r="L5" s="504" t="s">
        <v>142</v>
      </c>
      <c r="M5" s="505"/>
      <c r="N5" s="504" t="s">
        <v>142</v>
      </c>
      <c r="O5" s="505"/>
      <c r="P5" s="87"/>
      <c r="Q5" s="504" t="s">
        <v>142</v>
      </c>
      <c r="R5" s="505"/>
      <c r="S5" s="505"/>
      <c r="T5" s="111" t="s">
        <v>142</v>
      </c>
      <c r="U5" s="111" t="s">
        <v>142</v>
      </c>
      <c r="V5" s="111"/>
      <c r="W5" s="111"/>
      <c r="X5" s="111"/>
      <c r="Y5" s="112" t="s">
        <v>142</v>
      </c>
    </row>
    <row r="6" spans="1:25" ht="27" customHeight="1" x14ac:dyDescent="0.45">
      <c r="A6" s="502"/>
      <c r="B6" s="113" t="s">
        <v>138</v>
      </c>
      <c r="C6" s="506">
        <v>4467668</v>
      </c>
      <c r="D6" s="507"/>
      <c r="E6" s="506">
        <v>3209626.5</v>
      </c>
      <c r="F6" s="507"/>
      <c r="G6" s="105">
        <v>0</v>
      </c>
      <c r="H6" s="506">
        <v>3209626.5</v>
      </c>
      <c r="I6" s="507"/>
      <c r="J6" s="114">
        <v>0</v>
      </c>
      <c r="K6" s="114">
        <v>0</v>
      </c>
      <c r="L6" s="506">
        <v>0</v>
      </c>
      <c r="M6" s="507"/>
      <c r="N6" s="506">
        <v>0</v>
      </c>
      <c r="O6" s="507"/>
      <c r="P6" s="105">
        <v>0</v>
      </c>
      <c r="Q6" s="506">
        <v>0</v>
      </c>
      <c r="R6" s="510"/>
      <c r="S6" s="507"/>
      <c r="T6" s="114">
        <v>0</v>
      </c>
      <c r="U6" s="114">
        <v>0</v>
      </c>
      <c r="V6" s="114">
        <v>0</v>
      </c>
      <c r="W6" s="114">
        <v>0</v>
      </c>
      <c r="X6" s="114">
        <v>0</v>
      </c>
      <c r="Y6" s="114">
        <v>3209626.5</v>
      </c>
    </row>
    <row r="7" spans="1:25" ht="27" customHeight="1" x14ac:dyDescent="0.45">
      <c r="A7" s="502"/>
      <c r="B7" s="113" t="s">
        <v>145</v>
      </c>
      <c r="C7" s="506">
        <v>1361700</v>
      </c>
      <c r="D7" s="507"/>
      <c r="E7" s="506">
        <v>1361520</v>
      </c>
      <c r="F7" s="507"/>
      <c r="G7" s="105">
        <v>0</v>
      </c>
      <c r="H7" s="506">
        <v>1361520</v>
      </c>
      <c r="I7" s="507"/>
      <c r="J7" s="114">
        <v>1361520</v>
      </c>
      <c r="K7" s="114">
        <v>0</v>
      </c>
      <c r="L7" s="506">
        <v>0</v>
      </c>
      <c r="M7" s="507"/>
      <c r="N7" s="506">
        <v>0</v>
      </c>
      <c r="O7" s="507"/>
      <c r="P7" s="105">
        <v>0</v>
      </c>
      <c r="Q7" s="506">
        <v>0</v>
      </c>
      <c r="R7" s="510"/>
      <c r="S7" s="507"/>
      <c r="T7" s="114">
        <v>0</v>
      </c>
      <c r="U7" s="114">
        <v>0</v>
      </c>
      <c r="V7" s="114">
        <v>0</v>
      </c>
      <c r="W7" s="114">
        <v>0</v>
      </c>
      <c r="X7" s="114">
        <v>0</v>
      </c>
      <c r="Y7" s="114">
        <v>0</v>
      </c>
    </row>
    <row r="8" spans="1:25" ht="27" customHeight="1" x14ac:dyDescent="0.45">
      <c r="A8" s="502"/>
      <c r="B8" s="113" t="s">
        <v>146</v>
      </c>
      <c r="C8" s="506">
        <v>6339120</v>
      </c>
      <c r="D8" s="507"/>
      <c r="E8" s="506">
        <v>5863298</v>
      </c>
      <c r="F8" s="507"/>
      <c r="G8" s="105">
        <v>0</v>
      </c>
      <c r="H8" s="506">
        <v>5863298</v>
      </c>
      <c r="I8" s="507"/>
      <c r="J8" s="114">
        <v>3866918</v>
      </c>
      <c r="K8" s="114">
        <v>0</v>
      </c>
      <c r="L8" s="506">
        <v>821520</v>
      </c>
      <c r="M8" s="507"/>
      <c r="N8" s="506">
        <v>0</v>
      </c>
      <c r="O8" s="507"/>
      <c r="P8" s="105">
        <v>0</v>
      </c>
      <c r="Q8" s="506">
        <v>1174860</v>
      </c>
      <c r="R8" s="510"/>
      <c r="S8" s="507"/>
      <c r="T8" s="114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</row>
    <row r="9" spans="1:25" ht="27" customHeight="1" x14ac:dyDescent="0.45">
      <c r="A9" s="502"/>
      <c r="B9" s="113" t="s">
        <v>148</v>
      </c>
      <c r="C9" s="506">
        <v>1306760</v>
      </c>
      <c r="D9" s="507"/>
      <c r="E9" s="506">
        <v>377980</v>
      </c>
      <c r="F9" s="507"/>
      <c r="G9" s="105">
        <v>0</v>
      </c>
      <c r="H9" s="506">
        <v>377980</v>
      </c>
      <c r="I9" s="507"/>
      <c r="J9" s="114">
        <v>341980</v>
      </c>
      <c r="K9" s="114">
        <v>0</v>
      </c>
      <c r="L9" s="506">
        <v>0</v>
      </c>
      <c r="M9" s="507"/>
      <c r="N9" s="506">
        <v>0</v>
      </c>
      <c r="O9" s="507"/>
      <c r="P9" s="105">
        <v>0</v>
      </c>
      <c r="Q9" s="506">
        <v>36000</v>
      </c>
      <c r="R9" s="510"/>
      <c r="S9" s="507"/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</row>
    <row r="10" spans="1:25" ht="27" customHeight="1" x14ac:dyDescent="0.45">
      <c r="A10" s="502"/>
      <c r="B10" s="113" t="s">
        <v>88</v>
      </c>
      <c r="C10" s="506">
        <v>3354600</v>
      </c>
      <c r="D10" s="507"/>
      <c r="E10" s="506">
        <v>960938.6</v>
      </c>
      <c r="F10" s="507"/>
      <c r="G10" s="105">
        <v>0</v>
      </c>
      <c r="H10" s="506">
        <v>960938.6</v>
      </c>
      <c r="I10" s="507"/>
      <c r="J10" s="114">
        <v>396149.6</v>
      </c>
      <c r="K10" s="114">
        <v>61840</v>
      </c>
      <c r="L10" s="506">
        <v>402479</v>
      </c>
      <c r="M10" s="507"/>
      <c r="N10" s="506">
        <v>20115</v>
      </c>
      <c r="O10" s="507"/>
      <c r="P10" s="105">
        <v>0</v>
      </c>
      <c r="Q10" s="506">
        <v>11485</v>
      </c>
      <c r="R10" s="510"/>
      <c r="S10" s="507"/>
      <c r="T10" s="114">
        <v>23610</v>
      </c>
      <c r="U10" s="114">
        <v>45260</v>
      </c>
      <c r="V10" s="114">
        <v>0</v>
      </c>
      <c r="W10" s="114">
        <v>0</v>
      </c>
      <c r="X10" s="114">
        <v>0</v>
      </c>
      <c r="Y10" s="114">
        <v>0</v>
      </c>
    </row>
    <row r="11" spans="1:25" ht="27" customHeight="1" x14ac:dyDescent="0.45">
      <c r="A11" s="502"/>
      <c r="B11" s="113" t="s">
        <v>94</v>
      </c>
      <c r="C11" s="506">
        <v>1634152</v>
      </c>
      <c r="D11" s="507"/>
      <c r="E11" s="506">
        <v>1120589.45</v>
      </c>
      <c r="F11" s="507"/>
      <c r="G11" s="105">
        <v>0</v>
      </c>
      <c r="H11" s="506">
        <v>1120589.45</v>
      </c>
      <c r="I11" s="507"/>
      <c r="J11" s="114">
        <v>259967.4</v>
      </c>
      <c r="K11" s="114">
        <v>5500</v>
      </c>
      <c r="L11" s="506">
        <v>739849.05</v>
      </c>
      <c r="M11" s="507"/>
      <c r="N11" s="506">
        <v>0</v>
      </c>
      <c r="O11" s="507"/>
      <c r="P11" s="105">
        <v>0</v>
      </c>
      <c r="Q11" s="506">
        <v>110961</v>
      </c>
      <c r="R11" s="510"/>
      <c r="S11" s="507"/>
      <c r="T11" s="114">
        <v>0</v>
      </c>
      <c r="U11" s="114">
        <v>4312</v>
      </c>
      <c r="V11" s="114">
        <v>0</v>
      </c>
      <c r="W11" s="114">
        <v>0</v>
      </c>
      <c r="X11" s="114">
        <v>0</v>
      </c>
      <c r="Y11" s="114">
        <v>0</v>
      </c>
    </row>
    <row r="12" spans="1:25" ht="27" customHeight="1" x14ac:dyDescent="0.45">
      <c r="A12" s="502"/>
      <c r="B12" s="113" t="s">
        <v>149</v>
      </c>
      <c r="C12" s="506">
        <v>1030000</v>
      </c>
      <c r="D12" s="507"/>
      <c r="E12" s="506">
        <v>393995.51</v>
      </c>
      <c r="F12" s="507"/>
      <c r="G12" s="105">
        <v>0</v>
      </c>
      <c r="H12" s="506">
        <v>393995.51</v>
      </c>
      <c r="I12" s="507"/>
      <c r="J12" s="114">
        <v>345627.82</v>
      </c>
      <c r="K12" s="114">
        <v>0</v>
      </c>
      <c r="L12" s="506">
        <v>48367.69</v>
      </c>
      <c r="M12" s="507"/>
      <c r="N12" s="506">
        <v>0</v>
      </c>
      <c r="O12" s="507"/>
      <c r="P12" s="105">
        <v>0</v>
      </c>
      <c r="Q12" s="506">
        <v>0</v>
      </c>
      <c r="R12" s="510"/>
      <c r="S12" s="507"/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</row>
    <row r="13" spans="1:25" ht="27" customHeight="1" x14ac:dyDescent="0.45">
      <c r="A13" s="502"/>
      <c r="B13" s="113" t="s">
        <v>248</v>
      </c>
      <c r="C13" s="506">
        <v>620000</v>
      </c>
      <c r="D13" s="507"/>
      <c r="E13" s="506">
        <v>386694.49</v>
      </c>
      <c r="F13" s="507"/>
      <c r="G13" s="105">
        <v>0</v>
      </c>
      <c r="H13" s="506">
        <v>386694.49</v>
      </c>
      <c r="I13" s="507"/>
      <c r="J13" s="114">
        <v>11694.49</v>
      </c>
      <c r="K13" s="114">
        <v>0</v>
      </c>
      <c r="L13" s="506">
        <v>375000</v>
      </c>
      <c r="M13" s="507"/>
      <c r="N13" s="506">
        <v>0</v>
      </c>
      <c r="O13" s="507"/>
      <c r="P13" s="105">
        <v>0</v>
      </c>
      <c r="Q13" s="506">
        <v>0</v>
      </c>
      <c r="R13" s="510"/>
      <c r="S13" s="507"/>
      <c r="T13" s="114">
        <v>0</v>
      </c>
      <c r="U13" s="114">
        <v>0</v>
      </c>
      <c r="V13" s="114">
        <v>0</v>
      </c>
      <c r="W13" s="114">
        <v>0</v>
      </c>
      <c r="X13" s="114">
        <v>0</v>
      </c>
      <c r="Y13" s="114">
        <v>0</v>
      </c>
    </row>
    <row r="14" spans="1:25" ht="27" customHeight="1" x14ac:dyDescent="0.45">
      <c r="A14" s="502"/>
      <c r="B14" s="113" t="s">
        <v>249</v>
      </c>
      <c r="C14" s="506">
        <v>3576000</v>
      </c>
      <c r="D14" s="507"/>
      <c r="E14" s="506">
        <v>3572203</v>
      </c>
      <c r="F14" s="507"/>
      <c r="G14" s="105">
        <v>0</v>
      </c>
      <c r="H14" s="506">
        <v>3572203</v>
      </c>
      <c r="I14" s="507"/>
      <c r="J14" s="114">
        <v>0</v>
      </c>
      <c r="K14" s="114">
        <v>0</v>
      </c>
      <c r="L14" s="506">
        <v>0</v>
      </c>
      <c r="M14" s="507"/>
      <c r="N14" s="506">
        <v>0</v>
      </c>
      <c r="O14" s="507"/>
      <c r="P14" s="105">
        <v>0</v>
      </c>
      <c r="Q14" s="506">
        <v>3572203</v>
      </c>
      <c r="R14" s="510"/>
      <c r="S14" s="507"/>
      <c r="T14" s="114">
        <v>0</v>
      </c>
      <c r="U14" s="114">
        <v>0</v>
      </c>
      <c r="V14" s="114">
        <v>0</v>
      </c>
      <c r="W14" s="114">
        <v>0</v>
      </c>
      <c r="X14" s="114">
        <v>0</v>
      </c>
      <c r="Y14" s="114">
        <v>0</v>
      </c>
    </row>
    <row r="15" spans="1:25" ht="27" customHeight="1" x14ac:dyDescent="0.45">
      <c r="A15" s="502"/>
      <c r="B15" s="113" t="s">
        <v>153</v>
      </c>
      <c r="C15" s="506">
        <v>20000</v>
      </c>
      <c r="D15" s="507"/>
      <c r="E15" s="506">
        <v>0</v>
      </c>
      <c r="F15" s="507"/>
      <c r="G15" s="105">
        <v>0</v>
      </c>
      <c r="H15" s="506">
        <v>0</v>
      </c>
      <c r="I15" s="507"/>
      <c r="J15" s="114">
        <v>0</v>
      </c>
      <c r="K15" s="114">
        <v>0</v>
      </c>
      <c r="L15" s="506">
        <v>0</v>
      </c>
      <c r="M15" s="507"/>
      <c r="N15" s="506">
        <v>0</v>
      </c>
      <c r="O15" s="507"/>
      <c r="P15" s="105">
        <v>0</v>
      </c>
      <c r="Q15" s="506">
        <v>0</v>
      </c>
      <c r="R15" s="510"/>
      <c r="S15" s="507"/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</row>
    <row r="16" spans="1:25" ht="27" customHeight="1" x14ac:dyDescent="0.45">
      <c r="A16" s="502"/>
      <c r="B16" s="113" t="s">
        <v>155</v>
      </c>
      <c r="C16" s="514">
        <v>1290000</v>
      </c>
      <c r="D16" s="515"/>
      <c r="E16" s="514">
        <v>1252000</v>
      </c>
      <c r="F16" s="515"/>
      <c r="G16" s="218">
        <v>0</v>
      </c>
      <c r="H16" s="514">
        <v>1252000</v>
      </c>
      <c r="I16" s="515"/>
      <c r="J16" s="219">
        <v>0</v>
      </c>
      <c r="K16" s="219">
        <v>0</v>
      </c>
      <c r="L16" s="514">
        <v>1252000</v>
      </c>
      <c r="M16" s="515"/>
      <c r="N16" s="514">
        <v>0</v>
      </c>
      <c r="O16" s="515"/>
      <c r="P16" s="218">
        <v>0</v>
      </c>
      <c r="Q16" s="514">
        <v>0</v>
      </c>
      <c r="R16" s="516"/>
      <c r="S16" s="515"/>
      <c r="T16" s="219">
        <v>0</v>
      </c>
      <c r="U16" s="219">
        <v>0</v>
      </c>
      <c r="V16" s="219">
        <v>0</v>
      </c>
      <c r="W16" s="219">
        <v>0</v>
      </c>
      <c r="X16" s="219">
        <v>0</v>
      </c>
      <c r="Y16" s="219">
        <v>0</v>
      </c>
    </row>
    <row r="17" spans="1:25" ht="27" customHeight="1" thickBot="1" x14ac:dyDescent="0.5">
      <c r="A17" s="503"/>
      <c r="B17" s="115" t="s">
        <v>231</v>
      </c>
      <c r="C17" s="511">
        <v>25000000</v>
      </c>
      <c r="D17" s="512"/>
      <c r="E17" s="511">
        <v>18498845.550000001</v>
      </c>
      <c r="F17" s="512"/>
      <c r="G17" s="216">
        <f>SUM(G6:G16)</f>
        <v>0</v>
      </c>
      <c r="H17" s="511">
        <v>18498845.550000001</v>
      </c>
      <c r="I17" s="512"/>
      <c r="J17" s="217">
        <v>6583857.3099999996</v>
      </c>
      <c r="K17" s="217">
        <v>67340</v>
      </c>
      <c r="L17" s="511">
        <v>3639215.74</v>
      </c>
      <c r="M17" s="512"/>
      <c r="N17" s="511">
        <v>20115</v>
      </c>
      <c r="O17" s="512"/>
      <c r="P17" s="216">
        <f>SUM(P6:P16)</f>
        <v>0</v>
      </c>
      <c r="Q17" s="511">
        <v>4905509</v>
      </c>
      <c r="R17" s="513"/>
      <c r="S17" s="512"/>
      <c r="T17" s="217">
        <v>23610</v>
      </c>
      <c r="U17" s="217">
        <v>49572</v>
      </c>
      <c r="V17" s="217">
        <f>SUM(V6:V16)</f>
        <v>0</v>
      </c>
      <c r="W17" s="217">
        <f t="shared" ref="W17:X17" si="0">SUM(W6:W16)</f>
        <v>0</v>
      </c>
      <c r="X17" s="217">
        <f t="shared" si="0"/>
        <v>0</v>
      </c>
      <c r="Y17" s="217">
        <v>3209626.5</v>
      </c>
    </row>
    <row r="18" spans="1:25" ht="22.15" customHeight="1" thickTop="1" x14ac:dyDescent="0.45">
      <c r="A18" s="501" t="s">
        <v>163</v>
      </c>
      <c r="B18" s="117" t="s">
        <v>163</v>
      </c>
      <c r="C18" s="517" t="s">
        <v>142</v>
      </c>
      <c r="D18" s="510"/>
      <c r="E18" s="517" t="s">
        <v>142</v>
      </c>
      <c r="F18" s="510"/>
      <c r="G18" s="107"/>
      <c r="H18" s="517" t="s">
        <v>142</v>
      </c>
      <c r="I18" s="510"/>
      <c r="J18" s="118" t="s">
        <v>142</v>
      </c>
      <c r="K18" s="118" t="s">
        <v>142</v>
      </c>
      <c r="L18" s="517" t="s">
        <v>142</v>
      </c>
      <c r="M18" s="510"/>
      <c r="N18" s="517" t="s">
        <v>142</v>
      </c>
      <c r="O18" s="510"/>
      <c r="P18" s="107"/>
      <c r="Q18" s="517" t="s">
        <v>142</v>
      </c>
      <c r="R18" s="510"/>
      <c r="S18" s="510"/>
      <c r="T18" s="118" t="s">
        <v>142</v>
      </c>
      <c r="U18" s="118" t="s">
        <v>142</v>
      </c>
      <c r="V18" s="118"/>
      <c r="W18" s="118"/>
      <c r="X18" s="118"/>
      <c r="Y18" s="118" t="s">
        <v>142</v>
      </c>
    </row>
    <row r="19" spans="1:25" ht="22.15" customHeight="1" x14ac:dyDescent="0.45">
      <c r="A19" s="502"/>
      <c r="B19" s="119" t="s">
        <v>164</v>
      </c>
      <c r="C19" s="506">
        <v>387000</v>
      </c>
      <c r="D19" s="507"/>
      <c r="E19" s="506">
        <v>406077.66</v>
      </c>
      <c r="F19" s="507"/>
      <c r="G19" s="105">
        <v>0</v>
      </c>
      <c r="H19" s="506">
        <v>406077.66</v>
      </c>
      <c r="I19" s="507"/>
      <c r="J19" s="114">
        <v>0</v>
      </c>
      <c r="K19" s="114">
        <v>0</v>
      </c>
      <c r="L19" s="506">
        <v>0</v>
      </c>
      <c r="M19" s="507"/>
      <c r="N19" s="506">
        <v>0</v>
      </c>
      <c r="O19" s="507"/>
      <c r="P19" s="105">
        <v>0</v>
      </c>
      <c r="Q19" s="506">
        <v>0</v>
      </c>
      <c r="R19" s="510"/>
      <c r="S19" s="507"/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</row>
    <row r="20" spans="1:25" ht="21.75" customHeight="1" x14ac:dyDescent="0.45">
      <c r="A20" s="502"/>
      <c r="B20" s="113" t="s">
        <v>165</v>
      </c>
      <c r="C20" s="506">
        <v>24200</v>
      </c>
      <c r="D20" s="507"/>
      <c r="E20" s="506">
        <v>11070.3</v>
      </c>
      <c r="F20" s="507"/>
      <c r="G20" s="105">
        <v>0</v>
      </c>
      <c r="H20" s="506">
        <v>11070.3</v>
      </c>
      <c r="I20" s="507"/>
      <c r="J20" s="114">
        <v>0</v>
      </c>
      <c r="K20" s="114">
        <v>0</v>
      </c>
      <c r="L20" s="506">
        <v>0</v>
      </c>
      <c r="M20" s="507"/>
      <c r="N20" s="506">
        <v>0</v>
      </c>
      <c r="O20" s="507"/>
      <c r="P20" s="105">
        <v>0</v>
      </c>
      <c r="Q20" s="506">
        <v>0</v>
      </c>
      <c r="R20" s="510"/>
      <c r="S20" s="507"/>
      <c r="T20" s="114">
        <v>0</v>
      </c>
      <c r="U20" s="114">
        <v>0</v>
      </c>
      <c r="V20" s="114">
        <v>0</v>
      </c>
      <c r="W20" s="114">
        <v>0</v>
      </c>
      <c r="X20" s="114">
        <v>0</v>
      </c>
      <c r="Y20" s="114">
        <v>0</v>
      </c>
    </row>
    <row r="21" spans="1:25" ht="22.15" customHeight="1" x14ac:dyDescent="0.45">
      <c r="A21" s="502"/>
      <c r="B21" s="119" t="s">
        <v>166</v>
      </c>
      <c r="C21" s="506">
        <v>360000</v>
      </c>
      <c r="D21" s="507"/>
      <c r="E21" s="506">
        <v>413529.33</v>
      </c>
      <c r="F21" s="507"/>
      <c r="G21" s="105">
        <v>0</v>
      </c>
      <c r="H21" s="506">
        <v>413529.33</v>
      </c>
      <c r="I21" s="507"/>
      <c r="J21" s="114">
        <v>0</v>
      </c>
      <c r="K21" s="114">
        <v>0</v>
      </c>
      <c r="L21" s="506">
        <v>0</v>
      </c>
      <c r="M21" s="507"/>
      <c r="N21" s="506">
        <v>0</v>
      </c>
      <c r="O21" s="507"/>
      <c r="P21" s="105">
        <v>0</v>
      </c>
      <c r="Q21" s="506">
        <v>0</v>
      </c>
      <c r="R21" s="510"/>
      <c r="S21" s="507"/>
      <c r="T21" s="114">
        <v>0</v>
      </c>
      <c r="U21" s="114">
        <v>0</v>
      </c>
      <c r="V21" s="114">
        <v>0</v>
      </c>
      <c r="W21" s="114">
        <v>0</v>
      </c>
      <c r="X21" s="114">
        <v>0</v>
      </c>
      <c r="Y21" s="114">
        <v>0</v>
      </c>
    </row>
    <row r="22" spans="1:25" ht="22.15" customHeight="1" x14ac:dyDescent="0.45">
      <c r="A22" s="502"/>
      <c r="B22" s="113" t="s">
        <v>234</v>
      </c>
      <c r="C22" s="497">
        <v>0</v>
      </c>
      <c r="D22" s="498"/>
      <c r="E22" s="497">
        <v>0</v>
      </c>
      <c r="F22" s="498"/>
      <c r="G22" s="105">
        <v>0</v>
      </c>
      <c r="H22" s="497">
        <v>0</v>
      </c>
      <c r="I22" s="498"/>
      <c r="J22" s="114">
        <v>0</v>
      </c>
      <c r="K22" s="114">
        <v>0</v>
      </c>
      <c r="L22" s="497">
        <v>0</v>
      </c>
      <c r="M22" s="498"/>
      <c r="N22" s="497">
        <v>0</v>
      </c>
      <c r="O22" s="498"/>
      <c r="P22" s="105">
        <v>0</v>
      </c>
      <c r="Q22" s="497">
        <v>0</v>
      </c>
      <c r="R22" s="499"/>
      <c r="S22" s="498"/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</row>
    <row r="23" spans="1:25" ht="22.15" customHeight="1" x14ac:dyDescent="0.45">
      <c r="A23" s="502"/>
      <c r="B23" s="119" t="s">
        <v>167</v>
      </c>
      <c r="C23" s="506">
        <v>90000</v>
      </c>
      <c r="D23" s="507"/>
      <c r="E23" s="506">
        <v>29275</v>
      </c>
      <c r="F23" s="507"/>
      <c r="G23" s="105">
        <v>0</v>
      </c>
      <c r="H23" s="506">
        <v>29275</v>
      </c>
      <c r="I23" s="507"/>
      <c r="J23" s="114">
        <v>0</v>
      </c>
      <c r="K23" s="114">
        <v>0</v>
      </c>
      <c r="L23" s="506">
        <v>0</v>
      </c>
      <c r="M23" s="507"/>
      <c r="N23" s="506">
        <v>0</v>
      </c>
      <c r="O23" s="507"/>
      <c r="P23" s="105">
        <v>0</v>
      </c>
      <c r="Q23" s="506">
        <v>0</v>
      </c>
      <c r="R23" s="510"/>
      <c r="S23" s="507"/>
      <c r="T23" s="114">
        <v>0</v>
      </c>
      <c r="U23" s="114">
        <v>0</v>
      </c>
      <c r="V23" s="114">
        <v>0</v>
      </c>
      <c r="W23" s="114">
        <v>0</v>
      </c>
      <c r="X23" s="114">
        <v>0</v>
      </c>
      <c r="Y23" s="114">
        <v>0</v>
      </c>
    </row>
    <row r="24" spans="1:25" ht="22.15" customHeight="1" x14ac:dyDescent="0.45">
      <c r="A24" s="502"/>
      <c r="B24" s="119" t="s">
        <v>168</v>
      </c>
      <c r="C24" s="506">
        <v>12956500</v>
      </c>
      <c r="D24" s="507"/>
      <c r="E24" s="506">
        <v>14603249.66</v>
      </c>
      <c r="F24" s="507"/>
      <c r="G24" s="105">
        <v>0</v>
      </c>
      <c r="H24" s="506">
        <v>14603249.66</v>
      </c>
      <c r="I24" s="507"/>
      <c r="J24" s="114">
        <v>0</v>
      </c>
      <c r="K24" s="114">
        <v>0</v>
      </c>
      <c r="L24" s="506">
        <v>0</v>
      </c>
      <c r="M24" s="507"/>
      <c r="N24" s="506">
        <v>0</v>
      </c>
      <c r="O24" s="507"/>
      <c r="P24" s="105">
        <v>0</v>
      </c>
      <c r="Q24" s="506">
        <v>0</v>
      </c>
      <c r="R24" s="510"/>
      <c r="S24" s="507"/>
      <c r="T24" s="114">
        <v>0</v>
      </c>
      <c r="U24" s="114">
        <v>0</v>
      </c>
      <c r="V24" s="114">
        <v>0</v>
      </c>
      <c r="W24" s="114">
        <v>0</v>
      </c>
      <c r="X24" s="114">
        <v>0</v>
      </c>
      <c r="Y24" s="114">
        <v>0</v>
      </c>
    </row>
    <row r="25" spans="1:25" ht="22.15" customHeight="1" x14ac:dyDescent="0.45">
      <c r="A25" s="502"/>
      <c r="B25" s="119" t="s">
        <v>169</v>
      </c>
      <c r="C25" s="506">
        <v>11182300</v>
      </c>
      <c r="D25" s="507"/>
      <c r="E25" s="506">
        <v>8334987.3399999999</v>
      </c>
      <c r="F25" s="507"/>
      <c r="G25" s="105">
        <v>0</v>
      </c>
      <c r="H25" s="506">
        <v>8334987.3399999999</v>
      </c>
      <c r="I25" s="507"/>
      <c r="J25" s="114">
        <v>0</v>
      </c>
      <c r="K25" s="114">
        <v>0</v>
      </c>
      <c r="L25" s="506">
        <v>0</v>
      </c>
      <c r="M25" s="507"/>
      <c r="N25" s="506">
        <v>0</v>
      </c>
      <c r="O25" s="507"/>
      <c r="P25" s="105">
        <v>0</v>
      </c>
      <c r="Q25" s="506">
        <v>0</v>
      </c>
      <c r="R25" s="510"/>
      <c r="S25" s="507"/>
      <c r="T25" s="114">
        <v>0</v>
      </c>
      <c r="U25" s="114">
        <v>0</v>
      </c>
      <c r="V25" s="114">
        <v>0</v>
      </c>
      <c r="W25" s="114">
        <v>0</v>
      </c>
      <c r="X25" s="114">
        <v>0</v>
      </c>
      <c r="Y25" s="114">
        <v>0</v>
      </c>
    </row>
    <row r="26" spans="1:25" ht="22.15" customHeight="1" thickBot="1" x14ac:dyDescent="0.5">
      <c r="A26" s="503"/>
      <c r="B26" s="115" t="s">
        <v>232</v>
      </c>
      <c r="C26" s="525">
        <v>25000000</v>
      </c>
      <c r="D26" s="526"/>
      <c r="E26" s="525">
        <v>23798189.289999999</v>
      </c>
      <c r="F26" s="526"/>
      <c r="G26" s="106">
        <f>SUM(G19:G25)</f>
        <v>0</v>
      </c>
      <c r="H26" s="525">
        <v>23798189.289999999</v>
      </c>
      <c r="I26" s="526"/>
      <c r="J26" s="116">
        <v>0</v>
      </c>
      <c r="K26" s="116">
        <v>0</v>
      </c>
      <c r="L26" s="525">
        <v>0</v>
      </c>
      <c r="M26" s="526"/>
      <c r="N26" s="525">
        <v>0</v>
      </c>
      <c r="O26" s="526"/>
      <c r="P26" s="106">
        <f>SUM(P19:P25)</f>
        <v>0</v>
      </c>
      <c r="Q26" s="525">
        <v>0</v>
      </c>
      <c r="R26" s="527"/>
      <c r="S26" s="526"/>
      <c r="T26" s="116">
        <v>0</v>
      </c>
      <c r="U26" s="116">
        <v>0</v>
      </c>
      <c r="V26" s="116">
        <f>SUM(V19:V25)</f>
        <v>0</v>
      </c>
      <c r="W26" s="116">
        <f>SUM(W19:W25)</f>
        <v>0</v>
      </c>
      <c r="X26" s="116">
        <f>SUM(X19:X25)</f>
        <v>0</v>
      </c>
      <c r="Y26" s="116">
        <v>0</v>
      </c>
    </row>
    <row r="27" spans="1:25" ht="24.75" customHeight="1" thickTop="1" thickBot="1" x14ac:dyDescent="0.5">
      <c r="A27" s="523" t="s">
        <v>250</v>
      </c>
      <c r="B27" s="400"/>
      <c r="C27" s="518" t="s">
        <v>142</v>
      </c>
      <c r="D27" s="520"/>
      <c r="E27" s="518" t="s">
        <v>142</v>
      </c>
      <c r="F27" s="520"/>
      <c r="G27" s="214"/>
      <c r="H27" s="524">
        <v>5299343.74</v>
      </c>
      <c r="I27" s="520"/>
      <c r="J27" s="215" t="s">
        <v>142</v>
      </c>
      <c r="K27" s="215" t="s">
        <v>142</v>
      </c>
      <c r="L27" s="518" t="s">
        <v>142</v>
      </c>
      <c r="M27" s="520"/>
      <c r="N27" s="518" t="s">
        <v>142</v>
      </c>
      <c r="O27" s="520"/>
      <c r="P27" s="214"/>
      <c r="Q27" s="518" t="s">
        <v>142</v>
      </c>
      <c r="R27" s="519"/>
      <c r="S27" s="520"/>
      <c r="T27" s="215" t="s">
        <v>142</v>
      </c>
      <c r="U27" s="215" t="s">
        <v>142</v>
      </c>
      <c r="V27" s="215"/>
      <c r="W27" s="215"/>
      <c r="X27" s="215"/>
      <c r="Y27" s="215" t="s">
        <v>142</v>
      </c>
    </row>
    <row r="28" spans="1:25" ht="21.75" thickTop="1" x14ac:dyDescent="0.45"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</row>
  </sheetData>
  <mergeCells count="151">
    <mergeCell ref="Q25:S25"/>
    <mergeCell ref="C24:D24"/>
    <mergeCell ref="E24:F24"/>
    <mergeCell ref="Q24:S24"/>
    <mergeCell ref="C23:D23"/>
    <mergeCell ref="E23:F23"/>
    <mergeCell ref="H23:I23"/>
    <mergeCell ref="L23:M23"/>
    <mergeCell ref="N23:O23"/>
    <mergeCell ref="Q23:S23"/>
    <mergeCell ref="N25:O25"/>
    <mergeCell ref="Q27:S27"/>
    <mergeCell ref="A1:Y1"/>
    <mergeCell ref="A2:Y2"/>
    <mergeCell ref="A3:Y3"/>
    <mergeCell ref="A27:B27"/>
    <mergeCell ref="C27:D27"/>
    <mergeCell ref="E27:F27"/>
    <mergeCell ref="H27:I27"/>
    <mergeCell ref="L27:M27"/>
    <mergeCell ref="N27:O27"/>
    <mergeCell ref="C26:D26"/>
    <mergeCell ref="E26:F26"/>
    <mergeCell ref="H26:I26"/>
    <mergeCell ref="L26:M26"/>
    <mergeCell ref="N26:O26"/>
    <mergeCell ref="Q26:S26"/>
    <mergeCell ref="C25:D25"/>
    <mergeCell ref="Q20:S20"/>
    <mergeCell ref="C21:D21"/>
    <mergeCell ref="E21:F21"/>
    <mergeCell ref="H21:I21"/>
    <mergeCell ref="L21:M21"/>
    <mergeCell ref="N21:O21"/>
    <mergeCell ref="Q21:S21"/>
    <mergeCell ref="Q18:S18"/>
    <mergeCell ref="C19:D19"/>
    <mergeCell ref="E19:F19"/>
    <mergeCell ref="H19:I19"/>
    <mergeCell ref="L19:M19"/>
    <mergeCell ref="N19:O19"/>
    <mergeCell ref="Q19:S19"/>
    <mergeCell ref="A18:A26"/>
    <mergeCell ref="C18:D18"/>
    <mergeCell ref="E18:F18"/>
    <mergeCell ref="H18:I18"/>
    <mergeCell ref="L18:M18"/>
    <mergeCell ref="N18:O18"/>
    <mergeCell ref="C20:D20"/>
    <mergeCell ref="E20:F20"/>
    <mergeCell ref="H20:I20"/>
    <mergeCell ref="L20:M20"/>
    <mergeCell ref="N20:O20"/>
    <mergeCell ref="H24:I24"/>
    <mergeCell ref="L24:M24"/>
    <mergeCell ref="N24:O24"/>
    <mergeCell ref="E25:F25"/>
    <mergeCell ref="H25:I25"/>
    <mergeCell ref="L25:M25"/>
    <mergeCell ref="C17:D17"/>
    <mergeCell ref="E17:F17"/>
    <mergeCell ref="H17:I17"/>
    <mergeCell ref="L17:M17"/>
    <mergeCell ref="N17:O17"/>
    <mergeCell ref="Q17:S17"/>
    <mergeCell ref="C16:D16"/>
    <mergeCell ref="E16:F16"/>
    <mergeCell ref="H16:I16"/>
    <mergeCell ref="L16:M16"/>
    <mergeCell ref="N16:O16"/>
    <mergeCell ref="Q16:S16"/>
    <mergeCell ref="C15:D15"/>
    <mergeCell ref="E15:F15"/>
    <mergeCell ref="H15:I15"/>
    <mergeCell ref="L15:M15"/>
    <mergeCell ref="N15:O15"/>
    <mergeCell ref="Q15:S15"/>
    <mergeCell ref="C14:D14"/>
    <mergeCell ref="E14:F14"/>
    <mergeCell ref="H14:I14"/>
    <mergeCell ref="L14:M14"/>
    <mergeCell ref="N14:O14"/>
    <mergeCell ref="Q14:S14"/>
    <mergeCell ref="C13:D13"/>
    <mergeCell ref="E13:F13"/>
    <mergeCell ref="H13:I13"/>
    <mergeCell ref="L13:M13"/>
    <mergeCell ref="N13:O13"/>
    <mergeCell ref="Q13:S13"/>
    <mergeCell ref="C12:D12"/>
    <mergeCell ref="E12:F12"/>
    <mergeCell ref="H12:I12"/>
    <mergeCell ref="L12:M12"/>
    <mergeCell ref="N12:O12"/>
    <mergeCell ref="Q12:S12"/>
    <mergeCell ref="C11:D11"/>
    <mergeCell ref="E11:F11"/>
    <mergeCell ref="H11:I11"/>
    <mergeCell ref="L11:M11"/>
    <mergeCell ref="N11:O11"/>
    <mergeCell ref="Q11:S11"/>
    <mergeCell ref="C10:D10"/>
    <mergeCell ref="E10:F10"/>
    <mergeCell ref="H10:I10"/>
    <mergeCell ref="L10:M10"/>
    <mergeCell ref="N10:O10"/>
    <mergeCell ref="Q10:S10"/>
    <mergeCell ref="N6:O6"/>
    <mergeCell ref="Q6:S6"/>
    <mergeCell ref="C7:D7"/>
    <mergeCell ref="E7:F7"/>
    <mergeCell ref="H7:I7"/>
    <mergeCell ref="L7:M7"/>
    <mergeCell ref="N7:O7"/>
    <mergeCell ref="C9:D9"/>
    <mergeCell ref="E9:F9"/>
    <mergeCell ref="H9:I9"/>
    <mergeCell ref="L9:M9"/>
    <mergeCell ref="N9:O9"/>
    <mergeCell ref="Q9:S9"/>
    <mergeCell ref="Q7:S7"/>
    <mergeCell ref="C8:D8"/>
    <mergeCell ref="E8:F8"/>
    <mergeCell ref="H8:I8"/>
    <mergeCell ref="L8:M8"/>
    <mergeCell ref="N8:O8"/>
    <mergeCell ref="Q8:S8"/>
    <mergeCell ref="C22:D22"/>
    <mergeCell ref="E22:F22"/>
    <mergeCell ref="H22:I22"/>
    <mergeCell ref="L22:M22"/>
    <mergeCell ref="N22:O22"/>
    <mergeCell ref="Q22:S22"/>
    <mergeCell ref="N4:O4"/>
    <mergeCell ref="Q4:S4"/>
    <mergeCell ref="A5:A17"/>
    <mergeCell ref="C5:D5"/>
    <mergeCell ref="E5:F5"/>
    <mergeCell ref="H5:I5"/>
    <mergeCell ref="L5:M5"/>
    <mergeCell ref="N5:O5"/>
    <mergeCell ref="Q5:S5"/>
    <mergeCell ref="C6:D6"/>
    <mergeCell ref="A4:B4"/>
    <mergeCell ref="C4:D4"/>
    <mergeCell ref="E4:F4"/>
    <mergeCell ref="H4:I4"/>
    <mergeCell ref="L4:M4"/>
    <mergeCell ref="E6:F6"/>
    <mergeCell ref="H6:I6"/>
    <mergeCell ref="L6:M6"/>
  </mergeCells>
  <pageMargins left="0.15748031496062992" right="0.2" top="0.15748031496062992" bottom="0.15748031496062992" header="0.15748031496062992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16" sqref="E16"/>
    </sheetView>
  </sheetViews>
  <sheetFormatPr defaultColWidth="9" defaultRowHeight="23.25" x14ac:dyDescent="0.5"/>
  <cols>
    <col min="1" max="1" width="23.5" style="3" customWidth="1"/>
    <col min="2" max="2" width="12.625" style="4" customWidth="1"/>
    <col min="3" max="3" width="13.125" style="4" customWidth="1"/>
    <col min="4" max="4" width="16" style="3" customWidth="1"/>
    <col min="5" max="5" width="12.375" style="3" customWidth="1"/>
    <col min="6" max="6" width="12.125" style="3" customWidth="1"/>
    <col min="7" max="8" width="9" style="3"/>
    <col min="9" max="9" width="9.875" style="3" bestFit="1" customWidth="1"/>
    <col min="10" max="16384" width="9" style="3"/>
  </cols>
  <sheetData>
    <row r="1" spans="1:6" ht="24.75" customHeight="1" x14ac:dyDescent="0.5">
      <c r="A1" s="336" t="s">
        <v>42</v>
      </c>
      <c r="B1" s="336"/>
      <c r="C1" s="336"/>
      <c r="D1" s="336"/>
      <c r="E1" s="336"/>
      <c r="F1" s="336"/>
    </row>
    <row r="2" spans="1:6" x14ac:dyDescent="0.5">
      <c r="A2" s="336" t="s">
        <v>24</v>
      </c>
      <c r="B2" s="336"/>
      <c r="C2" s="336"/>
      <c r="D2" s="336"/>
      <c r="E2" s="336"/>
      <c r="F2" s="336"/>
    </row>
    <row r="3" spans="1:6" ht="25.5" customHeight="1" x14ac:dyDescent="0.5">
      <c r="A3" s="336" t="s">
        <v>43</v>
      </c>
      <c r="B3" s="336"/>
      <c r="C3" s="336"/>
      <c r="D3" s="336"/>
      <c r="E3" s="336"/>
      <c r="F3" s="336"/>
    </row>
    <row r="5" spans="1:6" x14ac:dyDescent="0.5">
      <c r="A5" s="5" t="s">
        <v>44</v>
      </c>
    </row>
    <row r="7" spans="1:6" s="7" customFormat="1" ht="29.25" customHeight="1" x14ac:dyDescent="0.2">
      <c r="A7" s="340" t="s">
        <v>45</v>
      </c>
      <c r="B7" s="340" t="s">
        <v>46</v>
      </c>
      <c r="C7" s="340"/>
      <c r="D7" s="339" t="s">
        <v>47</v>
      </c>
      <c r="E7" s="339"/>
      <c r="F7" s="339"/>
    </row>
    <row r="8" spans="1:6" s="7" customFormat="1" x14ac:dyDescent="0.2">
      <c r="A8" s="341"/>
      <c r="B8" s="341"/>
      <c r="C8" s="341"/>
      <c r="D8" s="8" t="s">
        <v>48</v>
      </c>
      <c r="E8" s="341" t="s">
        <v>49</v>
      </c>
      <c r="F8" s="341"/>
    </row>
    <row r="9" spans="1:6" x14ac:dyDescent="0.5">
      <c r="A9" s="11"/>
      <c r="B9" s="142">
        <v>2561</v>
      </c>
      <c r="C9" s="142">
        <v>2560</v>
      </c>
      <c r="D9" s="131"/>
      <c r="E9" s="142">
        <v>2561</v>
      </c>
      <c r="F9" s="25">
        <v>2560</v>
      </c>
    </row>
    <row r="10" spans="1:6" x14ac:dyDescent="0.5">
      <c r="A10" s="290" t="s">
        <v>50</v>
      </c>
      <c r="B10" s="132"/>
      <c r="C10" s="132"/>
      <c r="D10" s="133"/>
      <c r="E10" s="133"/>
      <c r="F10" s="9"/>
    </row>
    <row r="11" spans="1:6" x14ac:dyDescent="0.5">
      <c r="A11" s="9" t="s">
        <v>275</v>
      </c>
      <c r="B11" s="140">
        <v>0</v>
      </c>
      <c r="C11" s="140">
        <v>0</v>
      </c>
      <c r="D11" s="133" t="s">
        <v>272</v>
      </c>
      <c r="E11" s="136">
        <f>3251842+375000</f>
        <v>3626842</v>
      </c>
      <c r="F11" s="10">
        <v>3251842</v>
      </c>
    </row>
    <row r="12" spans="1:6" x14ac:dyDescent="0.5">
      <c r="A12" s="9" t="s">
        <v>276</v>
      </c>
      <c r="B12" s="134">
        <v>605004</v>
      </c>
      <c r="C12" s="134">
        <v>605004</v>
      </c>
      <c r="D12" s="135" t="s">
        <v>7</v>
      </c>
      <c r="E12" s="136">
        <v>1780814</v>
      </c>
      <c r="F12" s="10">
        <v>1780814</v>
      </c>
    </row>
    <row r="13" spans="1:6" x14ac:dyDescent="0.5">
      <c r="A13" s="9" t="s">
        <v>277</v>
      </c>
      <c r="B13" s="134">
        <v>2325500</v>
      </c>
      <c r="C13" s="134">
        <v>2325500</v>
      </c>
      <c r="D13" s="135" t="s">
        <v>8</v>
      </c>
      <c r="E13" s="136">
        <v>0</v>
      </c>
      <c r="F13" s="10">
        <v>0</v>
      </c>
    </row>
    <row r="14" spans="1:6" x14ac:dyDescent="0.5">
      <c r="A14" s="9" t="s">
        <v>278</v>
      </c>
      <c r="B14" s="134">
        <v>2325200</v>
      </c>
      <c r="C14" s="134">
        <v>2325200</v>
      </c>
      <c r="D14" s="135" t="s">
        <v>273</v>
      </c>
      <c r="E14" s="136">
        <v>0</v>
      </c>
      <c r="F14" s="10">
        <v>0</v>
      </c>
    </row>
    <row r="15" spans="1:6" x14ac:dyDescent="0.5">
      <c r="A15" s="12" t="s">
        <v>52</v>
      </c>
      <c r="B15" s="132"/>
      <c r="C15" s="132"/>
      <c r="D15" s="135" t="s">
        <v>274</v>
      </c>
      <c r="E15" s="136">
        <v>0</v>
      </c>
      <c r="F15" s="10">
        <v>0</v>
      </c>
    </row>
    <row r="16" spans="1:6" x14ac:dyDescent="0.5">
      <c r="A16" s="290"/>
      <c r="B16" s="132"/>
      <c r="C16" s="132"/>
      <c r="D16" s="135" t="s">
        <v>155</v>
      </c>
      <c r="E16" s="136">
        <v>755012</v>
      </c>
      <c r="F16" s="10">
        <v>755012</v>
      </c>
    </row>
    <row r="17" spans="1:9" x14ac:dyDescent="0.5">
      <c r="A17" s="290" t="s">
        <v>51</v>
      </c>
      <c r="B17" s="132"/>
      <c r="C17" s="132"/>
      <c r="D17" s="135" t="s">
        <v>53</v>
      </c>
      <c r="E17" s="136">
        <v>321000</v>
      </c>
      <c r="F17" s="10">
        <v>321000</v>
      </c>
    </row>
    <row r="18" spans="1:9" x14ac:dyDescent="0.5">
      <c r="A18" s="135" t="s">
        <v>279</v>
      </c>
      <c r="B18" s="134">
        <v>958108</v>
      </c>
      <c r="C18" s="134">
        <v>958108</v>
      </c>
      <c r="D18" s="135" t="s">
        <v>54</v>
      </c>
      <c r="E18" s="136">
        <v>3600000</v>
      </c>
      <c r="F18" s="10">
        <v>3600000</v>
      </c>
    </row>
    <row r="19" spans="1:9" x14ac:dyDescent="0.5">
      <c r="A19" s="135" t="s">
        <v>280</v>
      </c>
      <c r="B19" s="134">
        <v>169843</v>
      </c>
      <c r="C19" s="134">
        <v>169843</v>
      </c>
      <c r="D19" s="141" t="s">
        <v>52</v>
      </c>
      <c r="E19" s="136"/>
      <c r="F19" s="10"/>
    </row>
    <row r="20" spans="1:9" x14ac:dyDescent="0.5">
      <c r="A20" s="135" t="s">
        <v>281</v>
      </c>
      <c r="B20" s="134">
        <v>151840</v>
      </c>
      <c r="C20" s="134">
        <v>151840</v>
      </c>
      <c r="D20" s="135"/>
      <c r="E20" s="9"/>
      <c r="F20" s="9"/>
    </row>
    <row r="21" spans="1:9" x14ac:dyDescent="0.5">
      <c r="A21" s="135" t="s">
        <v>282</v>
      </c>
      <c r="B21" s="134">
        <v>1708651</v>
      </c>
      <c r="C21" s="134">
        <v>1708651</v>
      </c>
      <c r="D21" s="135"/>
      <c r="E21" s="136"/>
      <c r="F21" s="10"/>
    </row>
    <row r="22" spans="1:9" x14ac:dyDescent="0.5">
      <c r="A22" s="135" t="s">
        <v>283</v>
      </c>
      <c r="B22" s="134">
        <v>134700</v>
      </c>
      <c r="C22" s="134">
        <v>134700</v>
      </c>
      <c r="D22" s="135"/>
      <c r="E22" s="136"/>
      <c r="F22" s="10"/>
    </row>
    <row r="23" spans="1:9" x14ac:dyDescent="0.5">
      <c r="A23" s="135" t="s">
        <v>284</v>
      </c>
      <c r="B23" s="134">
        <v>61500</v>
      </c>
      <c r="C23" s="134">
        <v>61500</v>
      </c>
      <c r="D23" s="133"/>
      <c r="E23" s="133"/>
      <c r="F23" s="9"/>
    </row>
    <row r="24" spans="1:9" x14ac:dyDescent="0.5">
      <c r="A24" s="135" t="s">
        <v>285</v>
      </c>
      <c r="B24" s="134">
        <v>26000</v>
      </c>
      <c r="C24" s="134">
        <v>26000</v>
      </c>
      <c r="D24" s="133"/>
      <c r="E24" s="133"/>
      <c r="F24" s="9"/>
    </row>
    <row r="25" spans="1:9" x14ac:dyDescent="0.5">
      <c r="A25" s="135" t="s">
        <v>286</v>
      </c>
      <c r="B25" s="134">
        <v>968822</v>
      </c>
      <c r="C25" s="134">
        <v>968822</v>
      </c>
      <c r="D25" s="133"/>
      <c r="E25" s="133"/>
      <c r="F25" s="9"/>
    </row>
    <row r="26" spans="1:9" x14ac:dyDescent="0.5">
      <c r="A26" s="135" t="s">
        <v>287</v>
      </c>
      <c r="B26" s="134">
        <f>273500+375000</f>
        <v>648500</v>
      </c>
      <c r="C26" s="134">
        <v>273500</v>
      </c>
      <c r="D26" s="9"/>
      <c r="E26" s="9"/>
      <c r="F26" s="9"/>
    </row>
    <row r="27" spans="1:9" x14ac:dyDescent="0.5">
      <c r="A27" s="12" t="s">
        <v>52</v>
      </c>
      <c r="B27" s="13"/>
      <c r="C27" s="12"/>
      <c r="D27" s="9"/>
      <c r="E27" s="9"/>
      <c r="F27" s="9"/>
    </row>
    <row r="28" spans="1:9" x14ac:dyDescent="0.5">
      <c r="A28" s="9"/>
      <c r="B28" s="13"/>
      <c r="C28" s="12"/>
      <c r="D28" s="9"/>
      <c r="E28" s="9"/>
      <c r="F28" s="9"/>
    </row>
    <row r="29" spans="1:9" ht="24" thickBot="1" x14ac:dyDescent="0.55000000000000004">
      <c r="A29" s="291" t="s">
        <v>55</v>
      </c>
      <c r="B29" s="220">
        <f>SUM(B11:B26)</f>
        <v>10083668</v>
      </c>
      <c r="C29" s="221">
        <f>SUM(C11:C28)</f>
        <v>9708668</v>
      </c>
      <c r="D29" s="138"/>
      <c r="E29" s="222">
        <f>SUM(E11:E28)</f>
        <v>10083668</v>
      </c>
      <c r="F29" s="223">
        <f>SUM(F11:F28)</f>
        <v>9708668</v>
      </c>
      <c r="G29" s="21"/>
      <c r="H29" s="21"/>
      <c r="I29" s="21"/>
    </row>
    <row r="30" spans="1:9" ht="24" thickTop="1" x14ac:dyDescent="0.5"/>
  </sheetData>
  <mergeCells count="7">
    <mergeCell ref="D7:F7"/>
    <mergeCell ref="A7:A8"/>
    <mergeCell ref="B7:C8"/>
    <mergeCell ref="E8:F8"/>
    <mergeCell ref="A1:F1"/>
    <mergeCell ref="A2:F2"/>
    <mergeCell ref="A3:F3"/>
  </mergeCells>
  <pageMargins left="0.56999999999999995" right="0.19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4" workbookViewId="0">
      <selection activeCell="I29" sqref="I29"/>
    </sheetView>
  </sheetViews>
  <sheetFormatPr defaultRowHeight="19.5" customHeight="1" x14ac:dyDescent="0.2"/>
  <cols>
    <col min="1" max="1" width="40.5" customWidth="1"/>
    <col min="2" max="2" width="15.75" customWidth="1"/>
    <col min="3" max="3" width="14.125" customWidth="1"/>
    <col min="4" max="4" width="13" customWidth="1"/>
    <col min="5" max="5" width="14.125" customWidth="1"/>
    <col min="6" max="6" width="18.5" customWidth="1"/>
    <col min="7" max="7" width="15.375" customWidth="1"/>
  </cols>
  <sheetData>
    <row r="1" spans="1:7" ht="18" customHeight="1" x14ac:dyDescent="0.45">
      <c r="A1" s="292"/>
      <c r="B1" s="292"/>
      <c r="C1" s="292"/>
      <c r="D1" s="292"/>
      <c r="E1" s="292"/>
      <c r="F1" s="292"/>
      <c r="G1" s="293" t="s">
        <v>448</v>
      </c>
    </row>
    <row r="2" spans="1:7" ht="21.75" customHeight="1" x14ac:dyDescent="0.5">
      <c r="A2" s="342" t="s">
        <v>42</v>
      </c>
      <c r="B2" s="342"/>
      <c r="C2" s="342"/>
      <c r="D2" s="342"/>
      <c r="E2" s="342"/>
      <c r="F2" s="342"/>
      <c r="G2" s="342"/>
    </row>
    <row r="3" spans="1:7" ht="21" customHeight="1" x14ac:dyDescent="0.5">
      <c r="A3" s="342" t="s">
        <v>449</v>
      </c>
      <c r="B3" s="342"/>
      <c r="C3" s="342"/>
      <c r="D3" s="342"/>
      <c r="E3" s="342"/>
      <c r="F3" s="342"/>
      <c r="G3" s="342"/>
    </row>
    <row r="4" spans="1:7" ht="20.25" customHeight="1" x14ac:dyDescent="0.5">
      <c r="A4" s="342" t="s">
        <v>485</v>
      </c>
      <c r="B4" s="342"/>
      <c r="C4" s="342"/>
      <c r="D4" s="342"/>
      <c r="E4" s="342"/>
      <c r="F4" s="342"/>
      <c r="G4" s="342"/>
    </row>
    <row r="5" spans="1:7" ht="12.75" customHeight="1" x14ac:dyDescent="0.45">
      <c r="A5" s="294"/>
      <c r="B5" s="295"/>
      <c r="C5" s="296"/>
      <c r="D5" s="294"/>
      <c r="E5" s="297"/>
      <c r="F5" s="294"/>
      <c r="G5" s="297"/>
    </row>
    <row r="6" spans="1:7" ht="19.5" customHeight="1" x14ac:dyDescent="0.2">
      <c r="A6" s="343" t="s">
        <v>45</v>
      </c>
      <c r="B6" s="298" t="s">
        <v>450</v>
      </c>
      <c r="C6" s="298" t="s">
        <v>451</v>
      </c>
      <c r="D6" s="299" t="s">
        <v>452</v>
      </c>
      <c r="E6" s="299" t="s">
        <v>453</v>
      </c>
      <c r="F6" s="343" t="s">
        <v>454</v>
      </c>
      <c r="G6" s="343" t="s">
        <v>335</v>
      </c>
    </row>
    <row r="7" spans="1:7" ht="21" customHeight="1" x14ac:dyDescent="0.2">
      <c r="A7" s="344"/>
      <c r="B7" s="300" t="s">
        <v>455</v>
      </c>
      <c r="C7" s="300" t="s">
        <v>456</v>
      </c>
      <c r="D7" s="301" t="s">
        <v>456</v>
      </c>
      <c r="E7" s="301" t="s">
        <v>457</v>
      </c>
      <c r="F7" s="344"/>
      <c r="G7" s="344"/>
    </row>
    <row r="8" spans="1:7" ht="19.5" customHeight="1" x14ac:dyDescent="0.5">
      <c r="A8" s="302" t="s">
        <v>50</v>
      </c>
      <c r="B8" s="303"/>
      <c r="C8" s="304"/>
      <c r="D8" s="305"/>
      <c r="E8" s="306"/>
      <c r="F8" s="319" t="s">
        <v>458</v>
      </c>
      <c r="G8" s="304"/>
    </row>
    <row r="9" spans="1:7" ht="19.5" customHeight="1" x14ac:dyDescent="0.5">
      <c r="A9" s="318" t="s">
        <v>459</v>
      </c>
      <c r="B9" s="307">
        <v>605004</v>
      </c>
      <c r="C9" s="304">
        <v>0</v>
      </c>
      <c r="D9" s="304">
        <v>0</v>
      </c>
      <c r="E9" s="304">
        <f t="shared" ref="E9:E23" si="0">+B9+C9-D9</f>
        <v>605004</v>
      </c>
      <c r="F9" s="294" t="s">
        <v>460</v>
      </c>
      <c r="G9" s="304">
        <f>3251842+375000</f>
        <v>3626842</v>
      </c>
    </row>
    <row r="10" spans="1:7" ht="19.5" customHeight="1" x14ac:dyDescent="0.5">
      <c r="A10" s="318" t="s">
        <v>461</v>
      </c>
      <c r="B10" s="307">
        <v>2325500</v>
      </c>
      <c r="C10" s="304">
        <v>0</v>
      </c>
      <c r="D10" s="304">
        <v>0</v>
      </c>
      <c r="E10" s="304">
        <f t="shared" si="0"/>
        <v>2325500</v>
      </c>
      <c r="F10" s="294" t="s">
        <v>462</v>
      </c>
      <c r="G10" s="304">
        <v>755012</v>
      </c>
    </row>
    <row r="11" spans="1:7" ht="19.5" customHeight="1" x14ac:dyDescent="0.5">
      <c r="A11" s="318" t="s">
        <v>463</v>
      </c>
      <c r="B11" s="307">
        <v>2325200</v>
      </c>
      <c r="C11" s="304">
        <v>0</v>
      </c>
      <c r="D11" s="304">
        <v>0</v>
      </c>
      <c r="E11" s="304">
        <f t="shared" si="0"/>
        <v>2325200</v>
      </c>
      <c r="F11" s="294" t="s">
        <v>464</v>
      </c>
      <c r="G11" s="304">
        <v>1780814</v>
      </c>
    </row>
    <row r="12" spans="1:7" ht="19.5" customHeight="1" x14ac:dyDescent="0.45">
      <c r="A12" s="305"/>
      <c r="B12" s="307">
        <v>0</v>
      </c>
      <c r="C12" s="304"/>
      <c r="D12" s="306"/>
      <c r="E12" s="304">
        <f t="shared" si="0"/>
        <v>0</v>
      </c>
      <c r="F12" s="294" t="s">
        <v>465</v>
      </c>
      <c r="G12" s="304">
        <v>321000</v>
      </c>
    </row>
    <row r="13" spans="1:7" ht="19.5" customHeight="1" x14ac:dyDescent="0.45">
      <c r="A13" s="305"/>
      <c r="B13" s="307">
        <v>0</v>
      </c>
      <c r="C13" s="304"/>
      <c r="D13" s="306"/>
      <c r="E13" s="304">
        <f t="shared" si="0"/>
        <v>0</v>
      </c>
      <c r="F13" s="294" t="s">
        <v>466</v>
      </c>
      <c r="G13" s="304">
        <v>3600000</v>
      </c>
    </row>
    <row r="14" spans="1:7" ht="19.5" customHeight="1" x14ac:dyDescent="0.5">
      <c r="A14" s="302" t="s">
        <v>51</v>
      </c>
      <c r="B14" s="307">
        <v>0</v>
      </c>
      <c r="C14" s="304"/>
      <c r="D14" s="306"/>
      <c r="E14" s="304">
        <f t="shared" si="0"/>
        <v>0</v>
      </c>
      <c r="F14" s="294"/>
      <c r="G14" s="304"/>
    </row>
    <row r="15" spans="1:7" ht="19.5" customHeight="1" x14ac:dyDescent="0.45">
      <c r="A15" s="305" t="s">
        <v>467</v>
      </c>
      <c r="B15" s="307">
        <v>958108</v>
      </c>
      <c r="C15" s="304">
        <v>0</v>
      </c>
      <c r="D15" s="304">
        <v>0</v>
      </c>
      <c r="E15" s="304">
        <f t="shared" si="0"/>
        <v>958108</v>
      </c>
      <c r="F15" s="294" t="s">
        <v>340</v>
      </c>
      <c r="G15" s="306"/>
    </row>
    <row r="16" spans="1:7" ht="19.5" customHeight="1" x14ac:dyDescent="0.45">
      <c r="A16" s="305" t="s">
        <v>468</v>
      </c>
      <c r="B16" s="307">
        <v>169843</v>
      </c>
      <c r="C16" s="304">
        <v>0</v>
      </c>
      <c r="D16" s="304">
        <v>0</v>
      </c>
      <c r="E16" s="304">
        <f t="shared" si="0"/>
        <v>169843</v>
      </c>
      <c r="F16" s="294"/>
      <c r="G16" s="306"/>
    </row>
    <row r="17" spans="1:7" ht="19.5" customHeight="1" x14ac:dyDescent="0.45">
      <c r="A17" s="308" t="s">
        <v>469</v>
      </c>
      <c r="B17" s="307">
        <v>151840</v>
      </c>
      <c r="C17" s="304">
        <v>0</v>
      </c>
      <c r="D17" s="304">
        <v>0</v>
      </c>
      <c r="E17" s="304">
        <f t="shared" si="0"/>
        <v>151840</v>
      </c>
      <c r="F17" s="294"/>
      <c r="G17" s="306"/>
    </row>
    <row r="18" spans="1:7" ht="19.5" customHeight="1" x14ac:dyDescent="0.45">
      <c r="A18" s="305" t="s">
        <v>470</v>
      </c>
      <c r="B18" s="307">
        <v>1708651</v>
      </c>
      <c r="C18" s="304">
        <v>0</v>
      </c>
      <c r="D18" s="304">
        <v>0</v>
      </c>
      <c r="E18" s="304">
        <f t="shared" si="0"/>
        <v>1708651</v>
      </c>
      <c r="F18" s="294"/>
      <c r="G18" s="306"/>
    </row>
    <row r="19" spans="1:7" ht="19.5" customHeight="1" x14ac:dyDescent="0.45">
      <c r="A19" s="305" t="s">
        <v>471</v>
      </c>
      <c r="B19" s="307">
        <v>134700</v>
      </c>
      <c r="C19" s="304">
        <v>0</v>
      </c>
      <c r="D19" s="304">
        <v>0</v>
      </c>
      <c r="E19" s="304">
        <f t="shared" si="0"/>
        <v>134700</v>
      </c>
      <c r="F19" s="294"/>
      <c r="G19" s="306"/>
    </row>
    <row r="20" spans="1:7" ht="19.5" customHeight="1" x14ac:dyDescent="0.45">
      <c r="A20" s="305" t="s">
        <v>472</v>
      </c>
      <c r="B20" s="307">
        <v>61500</v>
      </c>
      <c r="C20" s="304">
        <v>0</v>
      </c>
      <c r="D20" s="304">
        <v>0</v>
      </c>
      <c r="E20" s="304">
        <f t="shared" si="0"/>
        <v>61500</v>
      </c>
      <c r="F20" s="294"/>
      <c r="G20" s="306"/>
    </row>
    <row r="21" spans="1:7" ht="19.5" customHeight="1" x14ac:dyDescent="0.45">
      <c r="A21" s="305" t="s">
        <v>473</v>
      </c>
      <c r="B21" s="307">
        <v>26000</v>
      </c>
      <c r="C21" s="304">
        <v>0</v>
      </c>
      <c r="D21" s="304">
        <v>0</v>
      </c>
      <c r="E21" s="304">
        <f t="shared" si="0"/>
        <v>26000</v>
      </c>
      <c r="F21" s="294"/>
      <c r="G21" s="306"/>
    </row>
    <row r="22" spans="1:7" ht="19.5" customHeight="1" x14ac:dyDescent="0.45">
      <c r="A22" s="305" t="s">
        <v>474</v>
      </c>
      <c r="B22" s="307">
        <v>968822</v>
      </c>
      <c r="C22" s="304">
        <v>0</v>
      </c>
      <c r="D22" s="304">
        <v>0</v>
      </c>
      <c r="E22" s="304">
        <f t="shared" si="0"/>
        <v>968822</v>
      </c>
      <c r="F22" s="294"/>
      <c r="G22" s="306"/>
    </row>
    <row r="23" spans="1:7" ht="19.5" customHeight="1" x14ac:dyDescent="0.45">
      <c r="A23" s="305" t="s">
        <v>475</v>
      </c>
      <c r="B23" s="307">
        <v>273500</v>
      </c>
      <c r="C23" s="304">
        <v>375000</v>
      </c>
      <c r="D23" s="304">
        <v>0</v>
      </c>
      <c r="E23" s="304">
        <f t="shared" si="0"/>
        <v>648500</v>
      </c>
      <c r="F23" s="294"/>
      <c r="G23" s="306"/>
    </row>
    <row r="24" spans="1:7" ht="16.5" customHeight="1" x14ac:dyDescent="0.45">
      <c r="A24" s="309"/>
      <c r="B24" s="310"/>
      <c r="C24" s="304"/>
      <c r="D24" s="311"/>
      <c r="E24" s="311"/>
      <c r="F24" s="294"/>
      <c r="G24" s="311"/>
    </row>
    <row r="25" spans="1:7" ht="24" customHeight="1" thickBot="1" x14ac:dyDescent="0.5">
      <c r="A25" s="312"/>
      <c r="B25" s="313">
        <f>SUM(B9:B24)</f>
        <v>9708668</v>
      </c>
      <c r="C25" s="313">
        <f>SUM(C9:C24)</f>
        <v>375000</v>
      </c>
      <c r="D25" s="313">
        <f>SUM(D15:D24)</f>
        <v>0</v>
      </c>
      <c r="E25" s="314">
        <f>SUM(E9:E24)</f>
        <v>10083668</v>
      </c>
      <c r="F25" s="315"/>
      <c r="G25" s="316">
        <f>SUM(G9:G24)</f>
        <v>10083668</v>
      </c>
    </row>
    <row r="26" spans="1:7" ht="24" customHeight="1" thickTop="1" x14ac:dyDescent="0.45">
      <c r="A26" s="528"/>
      <c r="B26" s="529"/>
      <c r="C26" s="529"/>
      <c r="D26" s="529"/>
      <c r="E26" s="530"/>
      <c r="F26" s="528"/>
      <c r="G26" s="531"/>
    </row>
    <row r="27" spans="1:7" ht="24" customHeight="1" x14ac:dyDescent="0.45">
      <c r="A27" s="528"/>
      <c r="B27" s="529"/>
      <c r="C27" s="529"/>
      <c r="D27" s="529"/>
      <c r="E27" s="530"/>
      <c r="F27" s="528"/>
      <c r="G27" s="531"/>
    </row>
    <row r="28" spans="1:7" ht="15.75" customHeight="1" x14ac:dyDescent="0.4">
      <c r="A28" s="292"/>
      <c r="B28" s="292"/>
      <c r="C28" s="292"/>
      <c r="D28" s="292"/>
      <c r="E28" s="292"/>
      <c r="F28" s="292"/>
      <c r="G28" s="317"/>
    </row>
    <row r="29" spans="1:7" ht="19.5" customHeight="1" x14ac:dyDescent="0.45">
      <c r="A29" s="345" t="s">
        <v>476</v>
      </c>
      <c r="B29" s="345"/>
      <c r="C29" s="345" t="s">
        <v>477</v>
      </c>
      <c r="D29" s="345"/>
      <c r="E29" s="345"/>
      <c r="F29" s="345" t="s">
        <v>478</v>
      </c>
      <c r="G29" s="345"/>
    </row>
    <row r="30" spans="1:7" ht="19.5" customHeight="1" x14ac:dyDescent="0.45">
      <c r="A30" s="345" t="s">
        <v>484</v>
      </c>
      <c r="B30" s="345"/>
      <c r="C30" s="345" t="s">
        <v>479</v>
      </c>
      <c r="D30" s="345"/>
      <c r="E30" s="345"/>
      <c r="F30" s="345" t="s">
        <v>480</v>
      </c>
      <c r="G30" s="345"/>
    </row>
    <row r="31" spans="1:7" ht="19.5" customHeight="1" x14ac:dyDescent="0.45">
      <c r="A31" s="345" t="s">
        <v>483</v>
      </c>
      <c r="B31" s="345"/>
      <c r="C31" s="345" t="s">
        <v>481</v>
      </c>
      <c r="D31" s="345"/>
      <c r="E31" s="345"/>
      <c r="F31" s="345" t="s">
        <v>482</v>
      </c>
      <c r="G31" s="345"/>
    </row>
  </sheetData>
  <mergeCells count="15">
    <mergeCell ref="A31:B31"/>
    <mergeCell ref="C31:E31"/>
    <mergeCell ref="F31:G31"/>
    <mergeCell ref="A29:B29"/>
    <mergeCell ref="C29:E29"/>
    <mergeCell ref="F29:G29"/>
    <mergeCell ref="A30:B30"/>
    <mergeCell ref="C30:E30"/>
    <mergeCell ref="F30:G30"/>
    <mergeCell ref="A2:G2"/>
    <mergeCell ref="A3:G3"/>
    <mergeCell ref="A4:G4"/>
    <mergeCell ref="A6:A7"/>
    <mergeCell ref="F6:F7"/>
    <mergeCell ref="G6:G7"/>
  </mergeCells>
  <pageMargins left="0.36" right="0.17" top="0.17" bottom="0.17" header="0.17" footer="0.17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opLeftCell="A49" workbookViewId="0">
      <selection activeCell="A37" sqref="A37:I67"/>
    </sheetView>
  </sheetViews>
  <sheetFormatPr defaultRowHeight="23.25" x14ac:dyDescent="0.5"/>
  <cols>
    <col min="1" max="1" width="4.125" style="129" customWidth="1"/>
    <col min="2" max="2" width="8.375" style="129" customWidth="1"/>
    <col min="3" max="3" width="18.875" style="129" customWidth="1"/>
    <col min="4" max="4" width="10.625" style="129" customWidth="1"/>
    <col min="5" max="5" width="6.625" style="129" customWidth="1"/>
    <col min="6" max="6" width="2.5" style="129" customWidth="1"/>
    <col min="7" max="7" width="13.625" style="227" customWidth="1"/>
    <col min="8" max="8" width="4.125" style="227" customWidth="1"/>
    <col min="9" max="9" width="14.625" style="227" customWidth="1"/>
    <col min="10" max="10" width="10.875" style="129" bestFit="1" customWidth="1"/>
    <col min="11" max="11" width="22.5" style="129" customWidth="1"/>
    <col min="12" max="257" width="9" style="129"/>
    <col min="258" max="258" width="4.125" style="129" customWidth="1"/>
    <col min="259" max="259" width="8.375" style="129" customWidth="1"/>
    <col min="260" max="260" width="18.875" style="129" customWidth="1"/>
    <col min="261" max="261" width="10.625" style="129" customWidth="1"/>
    <col min="262" max="262" width="9.75" style="129" customWidth="1"/>
    <col min="263" max="263" width="7.25" style="129" customWidth="1"/>
    <col min="264" max="264" width="6.75" style="129" customWidth="1"/>
    <col min="265" max="265" width="16.875" style="129" customWidth="1"/>
    <col min="266" max="266" width="10.875" style="129" bestFit="1" customWidth="1"/>
    <col min="267" max="267" width="22.5" style="129" customWidth="1"/>
    <col min="268" max="513" width="9" style="129"/>
    <col min="514" max="514" width="4.125" style="129" customWidth="1"/>
    <col min="515" max="515" width="8.375" style="129" customWidth="1"/>
    <col min="516" max="516" width="18.875" style="129" customWidth="1"/>
    <col min="517" max="517" width="10.625" style="129" customWidth="1"/>
    <col min="518" max="518" width="9.75" style="129" customWidth="1"/>
    <col min="519" max="519" width="7.25" style="129" customWidth="1"/>
    <col min="520" max="520" width="6.75" style="129" customWidth="1"/>
    <col min="521" max="521" width="16.875" style="129" customWidth="1"/>
    <col min="522" max="522" width="10.875" style="129" bestFit="1" customWidth="1"/>
    <col min="523" max="523" width="22.5" style="129" customWidth="1"/>
    <col min="524" max="769" width="9" style="129"/>
    <col min="770" max="770" width="4.125" style="129" customWidth="1"/>
    <col min="771" max="771" width="8.375" style="129" customWidth="1"/>
    <col min="772" max="772" width="18.875" style="129" customWidth="1"/>
    <col min="773" max="773" width="10.625" style="129" customWidth="1"/>
    <col min="774" max="774" width="9.75" style="129" customWidth="1"/>
    <col min="775" max="775" width="7.25" style="129" customWidth="1"/>
    <col min="776" max="776" width="6.75" style="129" customWidth="1"/>
    <col min="777" max="777" width="16.875" style="129" customWidth="1"/>
    <col min="778" max="778" width="10.875" style="129" bestFit="1" customWidth="1"/>
    <col min="779" max="779" width="22.5" style="129" customWidth="1"/>
    <col min="780" max="1025" width="9" style="129"/>
    <col min="1026" max="1026" width="4.125" style="129" customWidth="1"/>
    <col min="1027" max="1027" width="8.375" style="129" customWidth="1"/>
    <col min="1028" max="1028" width="18.875" style="129" customWidth="1"/>
    <col min="1029" max="1029" width="10.625" style="129" customWidth="1"/>
    <col min="1030" max="1030" width="9.75" style="129" customWidth="1"/>
    <col min="1031" max="1031" width="7.25" style="129" customWidth="1"/>
    <col min="1032" max="1032" width="6.75" style="129" customWidth="1"/>
    <col min="1033" max="1033" width="16.875" style="129" customWidth="1"/>
    <col min="1034" max="1034" width="10.875" style="129" bestFit="1" customWidth="1"/>
    <col min="1035" max="1035" width="22.5" style="129" customWidth="1"/>
    <col min="1036" max="1281" width="9" style="129"/>
    <col min="1282" max="1282" width="4.125" style="129" customWidth="1"/>
    <col min="1283" max="1283" width="8.375" style="129" customWidth="1"/>
    <col min="1284" max="1284" width="18.875" style="129" customWidth="1"/>
    <col min="1285" max="1285" width="10.625" style="129" customWidth="1"/>
    <col min="1286" max="1286" width="9.75" style="129" customWidth="1"/>
    <col min="1287" max="1287" width="7.25" style="129" customWidth="1"/>
    <col min="1288" max="1288" width="6.75" style="129" customWidth="1"/>
    <col min="1289" max="1289" width="16.875" style="129" customWidth="1"/>
    <col min="1290" max="1290" width="10.875" style="129" bestFit="1" customWidth="1"/>
    <col min="1291" max="1291" width="22.5" style="129" customWidth="1"/>
    <col min="1292" max="1537" width="9" style="129"/>
    <col min="1538" max="1538" width="4.125" style="129" customWidth="1"/>
    <col min="1539" max="1539" width="8.375" style="129" customWidth="1"/>
    <col min="1540" max="1540" width="18.875" style="129" customWidth="1"/>
    <col min="1541" max="1541" width="10.625" style="129" customWidth="1"/>
    <col min="1542" max="1542" width="9.75" style="129" customWidth="1"/>
    <col min="1543" max="1543" width="7.25" style="129" customWidth="1"/>
    <col min="1544" max="1544" width="6.75" style="129" customWidth="1"/>
    <col min="1545" max="1545" width="16.875" style="129" customWidth="1"/>
    <col min="1546" max="1546" width="10.875" style="129" bestFit="1" customWidth="1"/>
    <col min="1547" max="1547" width="22.5" style="129" customWidth="1"/>
    <col min="1548" max="1793" width="9" style="129"/>
    <col min="1794" max="1794" width="4.125" style="129" customWidth="1"/>
    <col min="1795" max="1795" width="8.375" style="129" customWidth="1"/>
    <col min="1796" max="1796" width="18.875" style="129" customWidth="1"/>
    <col min="1797" max="1797" width="10.625" style="129" customWidth="1"/>
    <col min="1798" max="1798" width="9.75" style="129" customWidth="1"/>
    <col min="1799" max="1799" width="7.25" style="129" customWidth="1"/>
    <col min="1800" max="1800" width="6.75" style="129" customWidth="1"/>
    <col min="1801" max="1801" width="16.875" style="129" customWidth="1"/>
    <col min="1802" max="1802" width="10.875" style="129" bestFit="1" customWidth="1"/>
    <col min="1803" max="1803" width="22.5" style="129" customWidth="1"/>
    <col min="1804" max="2049" width="9" style="129"/>
    <col min="2050" max="2050" width="4.125" style="129" customWidth="1"/>
    <col min="2051" max="2051" width="8.375" style="129" customWidth="1"/>
    <col min="2052" max="2052" width="18.875" style="129" customWidth="1"/>
    <col min="2053" max="2053" width="10.625" style="129" customWidth="1"/>
    <col min="2054" max="2054" width="9.75" style="129" customWidth="1"/>
    <col min="2055" max="2055" width="7.25" style="129" customWidth="1"/>
    <col min="2056" max="2056" width="6.75" style="129" customWidth="1"/>
    <col min="2057" max="2057" width="16.875" style="129" customWidth="1"/>
    <col min="2058" max="2058" width="10.875" style="129" bestFit="1" customWidth="1"/>
    <col min="2059" max="2059" width="22.5" style="129" customWidth="1"/>
    <col min="2060" max="2305" width="9" style="129"/>
    <col min="2306" max="2306" width="4.125" style="129" customWidth="1"/>
    <col min="2307" max="2307" width="8.375" style="129" customWidth="1"/>
    <col min="2308" max="2308" width="18.875" style="129" customWidth="1"/>
    <col min="2309" max="2309" width="10.625" style="129" customWidth="1"/>
    <col min="2310" max="2310" width="9.75" style="129" customWidth="1"/>
    <col min="2311" max="2311" width="7.25" style="129" customWidth="1"/>
    <col min="2312" max="2312" width="6.75" style="129" customWidth="1"/>
    <col min="2313" max="2313" width="16.875" style="129" customWidth="1"/>
    <col min="2314" max="2314" width="10.875" style="129" bestFit="1" customWidth="1"/>
    <col min="2315" max="2315" width="22.5" style="129" customWidth="1"/>
    <col min="2316" max="2561" width="9" style="129"/>
    <col min="2562" max="2562" width="4.125" style="129" customWidth="1"/>
    <col min="2563" max="2563" width="8.375" style="129" customWidth="1"/>
    <col min="2564" max="2564" width="18.875" style="129" customWidth="1"/>
    <col min="2565" max="2565" width="10.625" style="129" customWidth="1"/>
    <col min="2566" max="2566" width="9.75" style="129" customWidth="1"/>
    <col min="2567" max="2567" width="7.25" style="129" customWidth="1"/>
    <col min="2568" max="2568" width="6.75" style="129" customWidth="1"/>
    <col min="2569" max="2569" width="16.875" style="129" customWidth="1"/>
    <col min="2570" max="2570" width="10.875" style="129" bestFit="1" customWidth="1"/>
    <col min="2571" max="2571" width="22.5" style="129" customWidth="1"/>
    <col min="2572" max="2817" width="9" style="129"/>
    <col min="2818" max="2818" width="4.125" style="129" customWidth="1"/>
    <col min="2819" max="2819" width="8.375" style="129" customWidth="1"/>
    <col min="2820" max="2820" width="18.875" style="129" customWidth="1"/>
    <col min="2821" max="2821" width="10.625" style="129" customWidth="1"/>
    <col min="2822" max="2822" width="9.75" style="129" customWidth="1"/>
    <col min="2823" max="2823" width="7.25" style="129" customWidth="1"/>
    <col min="2824" max="2824" width="6.75" style="129" customWidth="1"/>
    <col min="2825" max="2825" width="16.875" style="129" customWidth="1"/>
    <col min="2826" max="2826" width="10.875" style="129" bestFit="1" customWidth="1"/>
    <col min="2827" max="2827" width="22.5" style="129" customWidth="1"/>
    <col min="2828" max="3073" width="9" style="129"/>
    <col min="3074" max="3074" width="4.125" style="129" customWidth="1"/>
    <col min="3075" max="3075" width="8.375" style="129" customWidth="1"/>
    <col min="3076" max="3076" width="18.875" style="129" customWidth="1"/>
    <col min="3077" max="3077" width="10.625" style="129" customWidth="1"/>
    <col min="3078" max="3078" width="9.75" style="129" customWidth="1"/>
    <col min="3079" max="3079" width="7.25" style="129" customWidth="1"/>
    <col min="3080" max="3080" width="6.75" style="129" customWidth="1"/>
    <col min="3081" max="3081" width="16.875" style="129" customWidth="1"/>
    <col min="3082" max="3082" width="10.875" style="129" bestFit="1" customWidth="1"/>
    <col min="3083" max="3083" width="22.5" style="129" customWidth="1"/>
    <col min="3084" max="3329" width="9" style="129"/>
    <col min="3330" max="3330" width="4.125" style="129" customWidth="1"/>
    <col min="3331" max="3331" width="8.375" style="129" customWidth="1"/>
    <col min="3332" max="3332" width="18.875" style="129" customWidth="1"/>
    <col min="3333" max="3333" width="10.625" style="129" customWidth="1"/>
    <col min="3334" max="3334" width="9.75" style="129" customWidth="1"/>
    <col min="3335" max="3335" width="7.25" style="129" customWidth="1"/>
    <col min="3336" max="3336" width="6.75" style="129" customWidth="1"/>
    <col min="3337" max="3337" width="16.875" style="129" customWidth="1"/>
    <col min="3338" max="3338" width="10.875" style="129" bestFit="1" customWidth="1"/>
    <col min="3339" max="3339" width="22.5" style="129" customWidth="1"/>
    <col min="3340" max="3585" width="9" style="129"/>
    <col min="3586" max="3586" width="4.125" style="129" customWidth="1"/>
    <col min="3587" max="3587" width="8.375" style="129" customWidth="1"/>
    <col min="3588" max="3588" width="18.875" style="129" customWidth="1"/>
    <col min="3589" max="3589" width="10.625" style="129" customWidth="1"/>
    <col min="3590" max="3590" width="9.75" style="129" customWidth="1"/>
    <col min="3591" max="3591" width="7.25" style="129" customWidth="1"/>
    <col min="3592" max="3592" width="6.75" style="129" customWidth="1"/>
    <col min="3593" max="3593" width="16.875" style="129" customWidth="1"/>
    <col min="3594" max="3594" width="10.875" style="129" bestFit="1" customWidth="1"/>
    <col min="3595" max="3595" width="22.5" style="129" customWidth="1"/>
    <col min="3596" max="3841" width="9" style="129"/>
    <col min="3842" max="3842" width="4.125" style="129" customWidth="1"/>
    <col min="3843" max="3843" width="8.375" style="129" customWidth="1"/>
    <col min="3844" max="3844" width="18.875" style="129" customWidth="1"/>
    <col min="3845" max="3845" width="10.625" style="129" customWidth="1"/>
    <col min="3846" max="3846" width="9.75" style="129" customWidth="1"/>
    <col min="3847" max="3847" width="7.25" style="129" customWidth="1"/>
    <col min="3848" max="3848" width="6.75" style="129" customWidth="1"/>
    <col min="3849" max="3849" width="16.875" style="129" customWidth="1"/>
    <col min="3850" max="3850" width="10.875" style="129" bestFit="1" customWidth="1"/>
    <col min="3851" max="3851" width="22.5" style="129" customWidth="1"/>
    <col min="3852" max="4097" width="9" style="129"/>
    <col min="4098" max="4098" width="4.125" style="129" customWidth="1"/>
    <col min="4099" max="4099" width="8.375" style="129" customWidth="1"/>
    <col min="4100" max="4100" width="18.875" style="129" customWidth="1"/>
    <col min="4101" max="4101" width="10.625" style="129" customWidth="1"/>
    <col min="4102" max="4102" width="9.75" style="129" customWidth="1"/>
    <col min="4103" max="4103" width="7.25" style="129" customWidth="1"/>
    <col min="4104" max="4104" width="6.75" style="129" customWidth="1"/>
    <col min="4105" max="4105" width="16.875" style="129" customWidth="1"/>
    <col min="4106" max="4106" width="10.875" style="129" bestFit="1" customWidth="1"/>
    <col min="4107" max="4107" width="22.5" style="129" customWidth="1"/>
    <col min="4108" max="4353" width="9" style="129"/>
    <col min="4354" max="4354" width="4.125" style="129" customWidth="1"/>
    <col min="4355" max="4355" width="8.375" style="129" customWidth="1"/>
    <col min="4356" max="4356" width="18.875" style="129" customWidth="1"/>
    <col min="4357" max="4357" width="10.625" style="129" customWidth="1"/>
    <col min="4358" max="4358" width="9.75" style="129" customWidth="1"/>
    <col min="4359" max="4359" width="7.25" style="129" customWidth="1"/>
    <col min="4360" max="4360" width="6.75" style="129" customWidth="1"/>
    <col min="4361" max="4361" width="16.875" style="129" customWidth="1"/>
    <col min="4362" max="4362" width="10.875" style="129" bestFit="1" customWidth="1"/>
    <col min="4363" max="4363" width="22.5" style="129" customWidth="1"/>
    <col min="4364" max="4609" width="9" style="129"/>
    <col min="4610" max="4610" width="4.125" style="129" customWidth="1"/>
    <col min="4611" max="4611" width="8.375" style="129" customWidth="1"/>
    <col min="4612" max="4612" width="18.875" style="129" customWidth="1"/>
    <col min="4613" max="4613" width="10.625" style="129" customWidth="1"/>
    <col min="4614" max="4614" width="9.75" style="129" customWidth="1"/>
    <col min="4615" max="4615" width="7.25" style="129" customWidth="1"/>
    <col min="4616" max="4616" width="6.75" style="129" customWidth="1"/>
    <col min="4617" max="4617" width="16.875" style="129" customWidth="1"/>
    <col min="4618" max="4618" width="10.875" style="129" bestFit="1" customWidth="1"/>
    <col min="4619" max="4619" width="22.5" style="129" customWidth="1"/>
    <col min="4620" max="4865" width="9" style="129"/>
    <col min="4866" max="4866" width="4.125" style="129" customWidth="1"/>
    <col min="4867" max="4867" width="8.375" style="129" customWidth="1"/>
    <col min="4868" max="4868" width="18.875" style="129" customWidth="1"/>
    <col min="4869" max="4869" width="10.625" style="129" customWidth="1"/>
    <col min="4870" max="4870" width="9.75" style="129" customWidth="1"/>
    <col min="4871" max="4871" width="7.25" style="129" customWidth="1"/>
    <col min="4872" max="4872" width="6.75" style="129" customWidth="1"/>
    <col min="4873" max="4873" width="16.875" style="129" customWidth="1"/>
    <col min="4874" max="4874" width="10.875" style="129" bestFit="1" customWidth="1"/>
    <col min="4875" max="4875" width="22.5" style="129" customWidth="1"/>
    <col min="4876" max="5121" width="9" style="129"/>
    <col min="5122" max="5122" width="4.125" style="129" customWidth="1"/>
    <col min="5123" max="5123" width="8.375" style="129" customWidth="1"/>
    <col min="5124" max="5124" width="18.875" style="129" customWidth="1"/>
    <col min="5125" max="5125" width="10.625" style="129" customWidth="1"/>
    <col min="5126" max="5126" width="9.75" style="129" customWidth="1"/>
    <col min="5127" max="5127" width="7.25" style="129" customWidth="1"/>
    <col min="5128" max="5128" width="6.75" style="129" customWidth="1"/>
    <col min="5129" max="5129" width="16.875" style="129" customWidth="1"/>
    <col min="5130" max="5130" width="10.875" style="129" bestFit="1" customWidth="1"/>
    <col min="5131" max="5131" width="22.5" style="129" customWidth="1"/>
    <col min="5132" max="5377" width="9" style="129"/>
    <col min="5378" max="5378" width="4.125" style="129" customWidth="1"/>
    <col min="5379" max="5379" width="8.375" style="129" customWidth="1"/>
    <col min="5380" max="5380" width="18.875" style="129" customWidth="1"/>
    <col min="5381" max="5381" width="10.625" style="129" customWidth="1"/>
    <col min="5382" max="5382" width="9.75" style="129" customWidth="1"/>
    <col min="5383" max="5383" width="7.25" style="129" customWidth="1"/>
    <col min="5384" max="5384" width="6.75" style="129" customWidth="1"/>
    <col min="5385" max="5385" width="16.875" style="129" customWidth="1"/>
    <col min="5386" max="5386" width="10.875" style="129" bestFit="1" customWidth="1"/>
    <col min="5387" max="5387" width="22.5" style="129" customWidth="1"/>
    <col min="5388" max="5633" width="9" style="129"/>
    <col min="5634" max="5634" width="4.125" style="129" customWidth="1"/>
    <col min="5635" max="5635" width="8.375" style="129" customWidth="1"/>
    <col min="5636" max="5636" width="18.875" style="129" customWidth="1"/>
    <col min="5637" max="5637" width="10.625" style="129" customWidth="1"/>
    <col min="5638" max="5638" width="9.75" style="129" customWidth="1"/>
    <col min="5639" max="5639" width="7.25" style="129" customWidth="1"/>
    <col min="5640" max="5640" width="6.75" style="129" customWidth="1"/>
    <col min="5641" max="5641" width="16.875" style="129" customWidth="1"/>
    <col min="5642" max="5642" width="10.875" style="129" bestFit="1" customWidth="1"/>
    <col min="5643" max="5643" width="22.5" style="129" customWidth="1"/>
    <col min="5644" max="5889" width="9" style="129"/>
    <col min="5890" max="5890" width="4.125" style="129" customWidth="1"/>
    <col min="5891" max="5891" width="8.375" style="129" customWidth="1"/>
    <col min="5892" max="5892" width="18.875" style="129" customWidth="1"/>
    <col min="5893" max="5893" width="10.625" style="129" customWidth="1"/>
    <col min="5894" max="5894" width="9.75" style="129" customWidth="1"/>
    <col min="5895" max="5895" width="7.25" style="129" customWidth="1"/>
    <col min="5896" max="5896" width="6.75" style="129" customWidth="1"/>
    <col min="5897" max="5897" width="16.875" style="129" customWidth="1"/>
    <col min="5898" max="5898" width="10.875" style="129" bestFit="1" customWidth="1"/>
    <col min="5899" max="5899" width="22.5" style="129" customWidth="1"/>
    <col min="5900" max="6145" width="9" style="129"/>
    <col min="6146" max="6146" width="4.125" style="129" customWidth="1"/>
    <col min="6147" max="6147" width="8.375" style="129" customWidth="1"/>
    <col min="6148" max="6148" width="18.875" style="129" customWidth="1"/>
    <col min="6149" max="6149" width="10.625" style="129" customWidth="1"/>
    <col min="6150" max="6150" width="9.75" style="129" customWidth="1"/>
    <col min="6151" max="6151" width="7.25" style="129" customWidth="1"/>
    <col min="6152" max="6152" width="6.75" style="129" customWidth="1"/>
    <col min="6153" max="6153" width="16.875" style="129" customWidth="1"/>
    <col min="6154" max="6154" width="10.875" style="129" bestFit="1" customWidth="1"/>
    <col min="6155" max="6155" width="22.5" style="129" customWidth="1"/>
    <col min="6156" max="6401" width="9" style="129"/>
    <col min="6402" max="6402" width="4.125" style="129" customWidth="1"/>
    <col min="6403" max="6403" width="8.375" style="129" customWidth="1"/>
    <col min="6404" max="6404" width="18.875" style="129" customWidth="1"/>
    <col min="6405" max="6405" width="10.625" style="129" customWidth="1"/>
    <col min="6406" max="6406" width="9.75" style="129" customWidth="1"/>
    <col min="6407" max="6407" width="7.25" style="129" customWidth="1"/>
    <col min="6408" max="6408" width="6.75" style="129" customWidth="1"/>
    <col min="6409" max="6409" width="16.875" style="129" customWidth="1"/>
    <col min="6410" max="6410" width="10.875" style="129" bestFit="1" customWidth="1"/>
    <col min="6411" max="6411" width="22.5" style="129" customWidth="1"/>
    <col min="6412" max="6657" width="9" style="129"/>
    <col min="6658" max="6658" width="4.125" style="129" customWidth="1"/>
    <col min="6659" max="6659" width="8.375" style="129" customWidth="1"/>
    <col min="6660" max="6660" width="18.875" style="129" customWidth="1"/>
    <col min="6661" max="6661" width="10.625" style="129" customWidth="1"/>
    <col min="6662" max="6662" width="9.75" style="129" customWidth="1"/>
    <col min="6663" max="6663" width="7.25" style="129" customWidth="1"/>
    <col min="6664" max="6664" width="6.75" style="129" customWidth="1"/>
    <col min="6665" max="6665" width="16.875" style="129" customWidth="1"/>
    <col min="6666" max="6666" width="10.875" style="129" bestFit="1" customWidth="1"/>
    <col min="6667" max="6667" width="22.5" style="129" customWidth="1"/>
    <col min="6668" max="6913" width="9" style="129"/>
    <col min="6914" max="6914" width="4.125" style="129" customWidth="1"/>
    <col min="6915" max="6915" width="8.375" style="129" customWidth="1"/>
    <col min="6916" max="6916" width="18.875" style="129" customWidth="1"/>
    <col min="6917" max="6917" width="10.625" style="129" customWidth="1"/>
    <col min="6918" max="6918" width="9.75" style="129" customWidth="1"/>
    <col min="6919" max="6919" width="7.25" style="129" customWidth="1"/>
    <col min="6920" max="6920" width="6.75" style="129" customWidth="1"/>
    <col min="6921" max="6921" width="16.875" style="129" customWidth="1"/>
    <col min="6922" max="6922" width="10.875" style="129" bestFit="1" customWidth="1"/>
    <col min="6923" max="6923" width="22.5" style="129" customWidth="1"/>
    <col min="6924" max="7169" width="9" style="129"/>
    <col min="7170" max="7170" width="4.125" style="129" customWidth="1"/>
    <col min="7171" max="7171" width="8.375" style="129" customWidth="1"/>
    <col min="7172" max="7172" width="18.875" style="129" customWidth="1"/>
    <col min="7173" max="7173" width="10.625" style="129" customWidth="1"/>
    <col min="7174" max="7174" width="9.75" style="129" customWidth="1"/>
    <col min="7175" max="7175" width="7.25" style="129" customWidth="1"/>
    <col min="7176" max="7176" width="6.75" style="129" customWidth="1"/>
    <col min="7177" max="7177" width="16.875" style="129" customWidth="1"/>
    <col min="7178" max="7178" width="10.875" style="129" bestFit="1" customWidth="1"/>
    <col min="7179" max="7179" width="22.5" style="129" customWidth="1"/>
    <col min="7180" max="7425" width="9" style="129"/>
    <col min="7426" max="7426" width="4.125" style="129" customWidth="1"/>
    <col min="7427" max="7427" width="8.375" style="129" customWidth="1"/>
    <col min="7428" max="7428" width="18.875" style="129" customWidth="1"/>
    <col min="7429" max="7429" width="10.625" style="129" customWidth="1"/>
    <col min="7430" max="7430" width="9.75" style="129" customWidth="1"/>
    <col min="7431" max="7431" width="7.25" style="129" customWidth="1"/>
    <col min="7432" max="7432" width="6.75" style="129" customWidth="1"/>
    <col min="7433" max="7433" width="16.875" style="129" customWidth="1"/>
    <col min="7434" max="7434" width="10.875" style="129" bestFit="1" customWidth="1"/>
    <col min="7435" max="7435" width="22.5" style="129" customWidth="1"/>
    <col min="7436" max="7681" width="9" style="129"/>
    <col min="7682" max="7682" width="4.125" style="129" customWidth="1"/>
    <col min="7683" max="7683" width="8.375" style="129" customWidth="1"/>
    <col min="7684" max="7684" width="18.875" style="129" customWidth="1"/>
    <col min="7685" max="7685" width="10.625" style="129" customWidth="1"/>
    <col min="7686" max="7686" width="9.75" style="129" customWidth="1"/>
    <col min="7687" max="7687" width="7.25" style="129" customWidth="1"/>
    <col min="7688" max="7688" width="6.75" style="129" customWidth="1"/>
    <col min="7689" max="7689" width="16.875" style="129" customWidth="1"/>
    <col min="7690" max="7690" width="10.875" style="129" bestFit="1" customWidth="1"/>
    <col min="7691" max="7691" width="22.5" style="129" customWidth="1"/>
    <col min="7692" max="7937" width="9" style="129"/>
    <col min="7938" max="7938" width="4.125" style="129" customWidth="1"/>
    <col min="7939" max="7939" width="8.375" style="129" customWidth="1"/>
    <col min="7940" max="7940" width="18.875" style="129" customWidth="1"/>
    <col min="7941" max="7941" width="10.625" style="129" customWidth="1"/>
    <col min="7942" max="7942" width="9.75" style="129" customWidth="1"/>
    <col min="7943" max="7943" width="7.25" style="129" customWidth="1"/>
    <col min="7944" max="7944" width="6.75" style="129" customWidth="1"/>
    <col min="7945" max="7945" width="16.875" style="129" customWidth="1"/>
    <col min="7946" max="7946" width="10.875" style="129" bestFit="1" customWidth="1"/>
    <col min="7947" max="7947" width="22.5" style="129" customWidth="1"/>
    <col min="7948" max="8193" width="9" style="129"/>
    <col min="8194" max="8194" width="4.125" style="129" customWidth="1"/>
    <col min="8195" max="8195" width="8.375" style="129" customWidth="1"/>
    <col min="8196" max="8196" width="18.875" style="129" customWidth="1"/>
    <col min="8197" max="8197" width="10.625" style="129" customWidth="1"/>
    <col min="8198" max="8198" width="9.75" style="129" customWidth="1"/>
    <col min="8199" max="8199" width="7.25" style="129" customWidth="1"/>
    <col min="8200" max="8200" width="6.75" style="129" customWidth="1"/>
    <col min="8201" max="8201" width="16.875" style="129" customWidth="1"/>
    <col min="8202" max="8202" width="10.875" style="129" bestFit="1" customWidth="1"/>
    <col min="8203" max="8203" width="22.5" style="129" customWidth="1"/>
    <col min="8204" max="8449" width="9" style="129"/>
    <col min="8450" max="8450" width="4.125" style="129" customWidth="1"/>
    <col min="8451" max="8451" width="8.375" style="129" customWidth="1"/>
    <col min="8452" max="8452" width="18.875" style="129" customWidth="1"/>
    <col min="8453" max="8453" width="10.625" style="129" customWidth="1"/>
    <col min="8454" max="8454" width="9.75" style="129" customWidth="1"/>
    <col min="8455" max="8455" width="7.25" style="129" customWidth="1"/>
    <col min="8456" max="8456" width="6.75" style="129" customWidth="1"/>
    <col min="8457" max="8457" width="16.875" style="129" customWidth="1"/>
    <col min="8458" max="8458" width="10.875" style="129" bestFit="1" customWidth="1"/>
    <col min="8459" max="8459" width="22.5" style="129" customWidth="1"/>
    <col min="8460" max="8705" width="9" style="129"/>
    <col min="8706" max="8706" width="4.125" style="129" customWidth="1"/>
    <col min="8707" max="8707" width="8.375" style="129" customWidth="1"/>
    <col min="8708" max="8708" width="18.875" style="129" customWidth="1"/>
    <col min="8709" max="8709" width="10.625" style="129" customWidth="1"/>
    <col min="8710" max="8710" width="9.75" style="129" customWidth="1"/>
    <col min="8711" max="8711" width="7.25" style="129" customWidth="1"/>
    <col min="8712" max="8712" width="6.75" style="129" customWidth="1"/>
    <col min="8713" max="8713" width="16.875" style="129" customWidth="1"/>
    <col min="8714" max="8714" width="10.875" style="129" bestFit="1" customWidth="1"/>
    <col min="8715" max="8715" width="22.5" style="129" customWidth="1"/>
    <col min="8716" max="8961" width="9" style="129"/>
    <col min="8962" max="8962" width="4.125" style="129" customWidth="1"/>
    <col min="8963" max="8963" width="8.375" style="129" customWidth="1"/>
    <col min="8964" max="8964" width="18.875" style="129" customWidth="1"/>
    <col min="8965" max="8965" width="10.625" style="129" customWidth="1"/>
    <col min="8966" max="8966" width="9.75" style="129" customWidth="1"/>
    <col min="8967" max="8967" width="7.25" style="129" customWidth="1"/>
    <col min="8968" max="8968" width="6.75" style="129" customWidth="1"/>
    <col min="8969" max="8969" width="16.875" style="129" customWidth="1"/>
    <col min="8970" max="8970" width="10.875" style="129" bestFit="1" customWidth="1"/>
    <col min="8971" max="8971" width="22.5" style="129" customWidth="1"/>
    <col min="8972" max="9217" width="9" style="129"/>
    <col min="9218" max="9218" width="4.125" style="129" customWidth="1"/>
    <col min="9219" max="9219" width="8.375" style="129" customWidth="1"/>
    <col min="9220" max="9220" width="18.875" style="129" customWidth="1"/>
    <col min="9221" max="9221" width="10.625" style="129" customWidth="1"/>
    <col min="9222" max="9222" width="9.75" style="129" customWidth="1"/>
    <col min="9223" max="9223" width="7.25" style="129" customWidth="1"/>
    <col min="9224" max="9224" width="6.75" style="129" customWidth="1"/>
    <col min="9225" max="9225" width="16.875" style="129" customWidth="1"/>
    <col min="9226" max="9226" width="10.875" style="129" bestFit="1" customWidth="1"/>
    <col min="9227" max="9227" width="22.5" style="129" customWidth="1"/>
    <col min="9228" max="9473" width="9" style="129"/>
    <col min="9474" max="9474" width="4.125" style="129" customWidth="1"/>
    <col min="9475" max="9475" width="8.375" style="129" customWidth="1"/>
    <col min="9476" max="9476" width="18.875" style="129" customWidth="1"/>
    <col min="9477" max="9477" width="10.625" style="129" customWidth="1"/>
    <col min="9478" max="9478" width="9.75" style="129" customWidth="1"/>
    <col min="9479" max="9479" width="7.25" style="129" customWidth="1"/>
    <col min="9480" max="9480" width="6.75" style="129" customWidth="1"/>
    <col min="9481" max="9481" width="16.875" style="129" customWidth="1"/>
    <col min="9482" max="9482" width="10.875" style="129" bestFit="1" customWidth="1"/>
    <col min="9483" max="9483" width="22.5" style="129" customWidth="1"/>
    <col min="9484" max="9729" width="9" style="129"/>
    <col min="9730" max="9730" width="4.125" style="129" customWidth="1"/>
    <col min="9731" max="9731" width="8.375" style="129" customWidth="1"/>
    <col min="9732" max="9732" width="18.875" style="129" customWidth="1"/>
    <col min="9733" max="9733" width="10.625" style="129" customWidth="1"/>
    <col min="9734" max="9734" width="9.75" style="129" customWidth="1"/>
    <col min="9735" max="9735" width="7.25" style="129" customWidth="1"/>
    <col min="9736" max="9736" width="6.75" style="129" customWidth="1"/>
    <col min="9737" max="9737" width="16.875" style="129" customWidth="1"/>
    <col min="9738" max="9738" width="10.875" style="129" bestFit="1" customWidth="1"/>
    <col min="9739" max="9739" width="22.5" style="129" customWidth="1"/>
    <col min="9740" max="9985" width="9" style="129"/>
    <col min="9986" max="9986" width="4.125" style="129" customWidth="1"/>
    <col min="9987" max="9987" width="8.375" style="129" customWidth="1"/>
    <col min="9988" max="9988" width="18.875" style="129" customWidth="1"/>
    <col min="9989" max="9989" width="10.625" style="129" customWidth="1"/>
    <col min="9990" max="9990" width="9.75" style="129" customWidth="1"/>
    <col min="9991" max="9991" width="7.25" style="129" customWidth="1"/>
    <col min="9992" max="9992" width="6.75" style="129" customWidth="1"/>
    <col min="9993" max="9993" width="16.875" style="129" customWidth="1"/>
    <col min="9994" max="9994" width="10.875" style="129" bestFit="1" customWidth="1"/>
    <col min="9995" max="9995" width="22.5" style="129" customWidth="1"/>
    <col min="9996" max="10241" width="9" style="129"/>
    <col min="10242" max="10242" width="4.125" style="129" customWidth="1"/>
    <col min="10243" max="10243" width="8.375" style="129" customWidth="1"/>
    <col min="10244" max="10244" width="18.875" style="129" customWidth="1"/>
    <col min="10245" max="10245" width="10.625" style="129" customWidth="1"/>
    <col min="10246" max="10246" width="9.75" style="129" customWidth="1"/>
    <col min="10247" max="10247" width="7.25" style="129" customWidth="1"/>
    <col min="10248" max="10248" width="6.75" style="129" customWidth="1"/>
    <col min="10249" max="10249" width="16.875" style="129" customWidth="1"/>
    <col min="10250" max="10250" width="10.875" style="129" bestFit="1" customWidth="1"/>
    <col min="10251" max="10251" width="22.5" style="129" customWidth="1"/>
    <col min="10252" max="10497" width="9" style="129"/>
    <col min="10498" max="10498" width="4.125" style="129" customWidth="1"/>
    <col min="10499" max="10499" width="8.375" style="129" customWidth="1"/>
    <col min="10500" max="10500" width="18.875" style="129" customWidth="1"/>
    <col min="10501" max="10501" width="10.625" style="129" customWidth="1"/>
    <col min="10502" max="10502" width="9.75" style="129" customWidth="1"/>
    <col min="10503" max="10503" width="7.25" style="129" customWidth="1"/>
    <col min="10504" max="10504" width="6.75" style="129" customWidth="1"/>
    <col min="10505" max="10505" width="16.875" style="129" customWidth="1"/>
    <col min="10506" max="10506" width="10.875" style="129" bestFit="1" customWidth="1"/>
    <col min="10507" max="10507" width="22.5" style="129" customWidth="1"/>
    <col min="10508" max="10753" width="9" style="129"/>
    <col min="10754" max="10754" width="4.125" style="129" customWidth="1"/>
    <col min="10755" max="10755" width="8.375" style="129" customWidth="1"/>
    <col min="10756" max="10756" width="18.875" style="129" customWidth="1"/>
    <col min="10757" max="10757" width="10.625" style="129" customWidth="1"/>
    <col min="10758" max="10758" width="9.75" style="129" customWidth="1"/>
    <col min="10759" max="10759" width="7.25" style="129" customWidth="1"/>
    <col min="10760" max="10760" width="6.75" style="129" customWidth="1"/>
    <col min="10761" max="10761" width="16.875" style="129" customWidth="1"/>
    <col min="10762" max="10762" width="10.875" style="129" bestFit="1" customWidth="1"/>
    <col min="10763" max="10763" width="22.5" style="129" customWidth="1"/>
    <col min="10764" max="11009" width="9" style="129"/>
    <col min="11010" max="11010" width="4.125" style="129" customWidth="1"/>
    <col min="11011" max="11011" width="8.375" style="129" customWidth="1"/>
    <col min="11012" max="11012" width="18.875" style="129" customWidth="1"/>
    <col min="11013" max="11013" width="10.625" style="129" customWidth="1"/>
    <col min="11014" max="11014" width="9.75" style="129" customWidth="1"/>
    <col min="11015" max="11015" width="7.25" style="129" customWidth="1"/>
    <col min="11016" max="11016" width="6.75" style="129" customWidth="1"/>
    <col min="11017" max="11017" width="16.875" style="129" customWidth="1"/>
    <col min="11018" max="11018" width="10.875" style="129" bestFit="1" customWidth="1"/>
    <col min="11019" max="11019" width="22.5" style="129" customWidth="1"/>
    <col min="11020" max="11265" width="9" style="129"/>
    <col min="11266" max="11266" width="4.125" style="129" customWidth="1"/>
    <col min="11267" max="11267" width="8.375" style="129" customWidth="1"/>
    <col min="11268" max="11268" width="18.875" style="129" customWidth="1"/>
    <col min="11269" max="11269" width="10.625" style="129" customWidth="1"/>
    <col min="11270" max="11270" width="9.75" style="129" customWidth="1"/>
    <col min="11271" max="11271" width="7.25" style="129" customWidth="1"/>
    <col min="11272" max="11272" width="6.75" style="129" customWidth="1"/>
    <col min="11273" max="11273" width="16.875" style="129" customWidth="1"/>
    <col min="11274" max="11274" width="10.875" style="129" bestFit="1" customWidth="1"/>
    <col min="11275" max="11275" width="22.5" style="129" customWidth="1"/>
    <col min="11276" max="11521" width="9" style="129"/>
    <col min="11522" max="11522" width="4.125" style="129" customWidth="1"/>
    <col min="11523" max="11523" width="8.375" style="129" customWidth="1"/>
    <col min="11524" max="11524" width="18.875" style="129" customWidth="1"/>
    <col min="11525" max="11525" width="10.625" style="129" customWidth="1"/>
    <col min="11526" max="11526" width="9.75" style="129" customWidth="1"/>
    <col min="11527" max="11527" width="7.25" style="129" customWidth="1"/>
    <col min="11528" max="11528" width="6.75" style="129" customWidth="1"/>
    <col min="11529" max="11529" width="16.875" style="129" customWidth="1"/>
    <col min="11530" max="11530" width="10.875" style="129" bestFit="1" customWidth="1"/>
    <col min="11531" max="11531" width="22.5" style="129" customWidth="1"/>
    <col min="11532" max="11777" width="9" style="129"/>
    <col min="11778" max="11778" width="4.125" style="129" customWidth="1"/>
    <col min="11779" max="11779" width="8.375" style="129" customWidth="1"/>
    <col min="11780" max="11780" width="18.875" style="129" customWidth="1"/>
    <col min="11781" max="11781" width="10.625" style="129" customWidth="1"/>
    <col min="11782" max="11782" width="9.75" style="129" customWidth="1"/>
    <col min="11783" max="11783" width="7.25" style="129" customWidth="1"/>
    <col min="11784" max="11784" width="6.75" style="129" customWidth="1"/>
    <col min="11785" max="11785" width="16.875" style="129" customWidth="1"/>
    <col min="11786" max="11786" width="10.875" style="129" bestFit="1" customWidth="1"/>
    <col min="11787" max="11787" width="22.5" style="129" customWidth="1"/>
    <col min="11788" max="12033" width="9" style="129"/>
    <col min="12034" max="12034" width="4.125" style="129" customWidth="1"/>
    <col min="12035" max="12035" width="8.375" style="129" customWidth="1"/>
    <col min="12036" max="12036" width="18.875" style="129" customWidth="1"/>
    <col min="12037" max="12037" width="10.625" style="129" customWidth="1"/>
    <col min="12038" max="12038" width="9.75" style="129" customWidth="1"/>
    <col min="12039" max="12039" width="7.25" style="129" customWidth="1"/>
    <col min="12040" max="12040" width="6.75" style="129" customWidth="1"/>
    <col min="12041" max="12041" width="16.875" style="129" customWidth="1"/>
    <col min="12042" max="12042" width="10.875" style="129" bestFit="1" customWidth="1"/>
    <col min="12043" max="12043" width="22.5" style="129" customWidth="1"/>
    <col min="12044" max="12289" width="9" style="129"/>
    <col min="12290" max="12290" width="4.125" style="129" customWidth="1"/>
    <col min="12291" max="12291" width="8.375" style="129" customWidth="1"/>
    <col min="12292" max="12292" width="18.875" style="129" customWidth="1"/>
    <col min="12293" max="12293" width="10.625" style="129" customWidth="1"/>
    <col min="12294" max="12294" width="9.75" style="129" customWidth="1"/>
    <col min="12295" max="12295" width="7.25" style="129" customWidth="1"/>
    <col min="12296" max="12296" width="6.75" style="129" customWidth="1"/>
    <col min="12297" max="12297" width="16.875" style="129" customWidth="1"/>
    <col min="12298" max="12298" width="10.875" style="129" bestFit="1" customWidth="1"/>
    <col min="12299" max="12299" width="22.5" style="129" customWidth="1"/>
    <col min="12300" max="12545" width="9" style="129"/>
    <col min="12546" max="12546" width="4.125" style="129" customWidth="1"/>
    <col min="12547" max="12547" width="8.375" style="129" customWidth="1"/>
    <col min="12548" max="12548" width="18.875" style="129" customWidth="1"/>
    <col min="12549" max="12549" width="10.625" style="129" customWidth="1"/>
    <col min="12550" max="12550" width="9.75" style="129" customWidth="1"/>
    <col min="12551" max="12551" width="7.25" style="129" customWidth="1"/>
    <col min="12552" max="12552" width="6.75" style="129" customWidth="1"/>
    <col min="12553" max="12553" width="16.875" style="129" customWidth="1"/>
    <col min="12554" max="12554" width="10.875" style="129" bestFit="1" customWidth="1"/>
    <col min="12555" max="12555" width="22.5" style="129" customWidth="1"/>
    <col min="12556" max="12801" width="9" style="129"/>
    <col min="12802" max="12802" width="4.125" style="129" customWidth="1"/>
    <col min="12803" max="12803" width="8.375" style="129" customWidth="1"/>
    <col min="12804" max="12804" width="18.875" style="129" customWidth="1"/>
    <col min="12805" max="12805" width="10.625" style="129" customWidth="1"/>
    <col min="12806" max="12806" width="9.75" style="129" customWidth="1"/>
    <col min="12807" max="12807" width="7.25" style="129" customWidth="1"/>
    <col min="12808" max="12808" width="6.75" style="129" customWidth="1"/>
    <col min="12809" max="12809" width="16.875" style="129" customWidth="1"/>
    <col min="12810" max="12810" width="10.875" style="129" bestFit="1" customWidth="1"/>
    <col min="12811" max="12811" width="22.5" style="129" customWidth="1"/>
    <col min="12812" max="13057" width="9" style="129"/>
    <col min="13058" max="13058" width="4.125" style="129" customWidth="1"/>
    <col min="13059" max="13059" width="8.375" style="129" customWidth="1"/>
    <col min="13060" max="13060" width="18.875" style="129" customWidth="1"/>
    <col min="13061" max="13061" width="10.625" style="129" customWidth="1"/>
    <col min="13062" max="13062" width="9.75" style="129" customWidth="1"/>
    <col min="13063" max="13063" width="7.25" style="129" customWidth="1"/>
    <col min="13064" max="13064" width="6.75" style="129" customWidth="1"/>
    <col min="13065" max="13065" width="16.875" style="129" customWidth="1"/>
    <col min="13066" max="13066" width="10.875" style="129" bestFit="1" customWidth="1"/>
    <col min="13067" max="13067" width="22.5" style="129" customWidth="1"/>
    <col min="13068" max="13313" width="9" style="129"/>
    <col min="13314" max="13314" width="4.125" style="129" customWidth="1"/>
    <col min="13315" max="13315" width="8.375" style="129" customWidth="1"/>
    <col min="13316" max="13316" width="18.875" style="129" customWidth="1"/>
    <col min="13317" max="13317" width="10.625" style="129" customWidth="1"/>
    <col min="13318" max="13318" width="9.75" style="129" customWidth="1"/>
    <col min="13319" max="13319" width="7.25" style="129" customWidth="1"/>
    <col min="13320" max="13320" width="6.75" style="129" customWidth="1"/>
    <col min="13321" max="13321" width="16.875" style="129" customWidth="1"/>
    <col min="13322" max="13322" width="10.875" style="129" bestFit="1" customWidth="1"/>
    <col min="13323" max="13323" width="22.5" style="129" customWidth="1"/>
    <col min="13324" max="13569" width="9" style="129"/>
    <col min="13570" max="13570" width="4.125" style="129" customWidth="1"/>
    <col min="13571" max="13571" width="8.375" style="129" customWidth="1"/>
    <col min="13572" max="13572" width="18.875" style="129" customWidth="1"/>
    <col min="13573" max="13573" width="10.625" style="129" customWidth="1"/>
    <col min="13574" max="13574" width="9.75" style="129" customWidth="1"/>
    <col min="13575" max="13575" width="7.25" style="129" customWidth="1"/>
    <col min="13576" max="13576" width="6.75" style="129" customWidth="1"/>
    <col min="13577" max="13577" width="16.875" style="129" customWidth="1"/>
    <col min="13578" max="13578" width="10.875" style="129" bestFit="1" customWidth="1"/>
    <col min="13579" max="13579" width="22.5" style="129" customWidth="1"/>
    <col min="13580" max="13825" width="9" style="129"/>
    <col min="13826" max="13826" width="4.125" style="129" customWidth="1"/>
    <col min="13827" max="13827" width="8.375" style="129" customWidth="1"/>
    <col min="13828" max="13828" width="18.875" style="129" customWidth="1"/>
    <col min="13829" max="13829" width="10.625" style="129" customWidth="1"/>
    <col min="13830" max="13830" width="9.75" style="129" customWidth="1"/>
    <col min="13831" max="13831" width="7.25" style="129" customWidth="1"/>
    <col min="13832" max="13832" width="6.75" style="129" customWidth="1"/>
    <col min="13833" max="13833" width="16.875" style="129" customWidth="1"/>
    <col min="13834" max="13834" width="10.875" style="129" bestFit="1" customWidth="1"/>
    <col min="13835" max="13835" width="22.5" style="129" customWidth="1"/>
    <col min="13836" max="14081" width="9" style="129"/>
    <col min="14082" max="14082" width="4.125" style="129" customWidth="1"/>
    <col min="14083" max="14083" width="8.375" style="129" customWidth="1"/>
    <col min="14084" max="14084" width="18.875" style="129" customWidth="1"/>
    <col min="14085" max="14085" width="10.625" style="129" customWidth="1"/>
    <col min="14086" max="14086" width="9.75" style="129" customWidth="1"/>
    <col min="14087" max="14087" width="7.25" style="129" customWidth="1"/>
    <col min="14088" max="14088" width="6.75" style="129" customWidth="1"/>
    <col min="14089" max="14089" width="16.875" style="129" customWidth="1"/>
    <col min="14090" max="14090" width="10.875" style="129" bestFit="1" customWidth="1"/>
    <col min="14091" max="14091" width="22.5" style="129" customWidth="1"/>
    <col min="14092" max="14337" width="9" style="129"/>
    <col min="14338" max="14338" width="4.125" style="129" customWidth="1"/>
    <col min="14339" max="14339" width="8.375" style="129" customWidth="1"/>
    <col min="14340" max="14340" width="18.875" style="129" customWidth="1"/>
    <col min="14341" max="14341" width="10.625" style="129" customWidth="1"/>
    <col min="14342" max="14342" width="9.75" style="129" customWidth="1"/>
    <col min="14343" max="14343" width="7.25" style="129" customWidth="1"/>
    <col min="14344" max="14344" width="6.75" style="129" customWidth="1"/>
    <col min="14345" max="14345" width="16.875" style="129" customWidth="1"/>
    <col min="14346" max="14346" width="10.875" style="129" bestFit="1" customWidth="1"/>
    <col min="14347" max="14347" width="22.5" style="129" customWidth="1"/>
    <col min="14348" max="14593" width="9" style="129"/>
    <col min="14594" max="14594" width="4.125" style="129" customWidth="1"/>
    <col min="14595" max="14595" width="8.375" style="129" customWidth="1"/>
    <col min="14596" max="14596" width="18.875" style="129" customWidth="1"/>
    <col min="14597" max="14597" width="10.625" style="129" customWidth="1"/>
    <col min="14598" max="14598" width="9.75" style="129" customWidth="1"/>
    <col min="14599" max="14599" width="7.25" style="129" customWidth="1"/>
    <col min="14600" max="14600" width="6.75" style="129" customWidth="1"/>
    <col min="14601" max="14601" width="16.875" style="129" customWidth="1"/>
    <col min="14602" max="14602" width="10.875" style="129" bestFit="1" customWidth="1"/>
    <col min="14603" max="14603" width="22.5" style="129" customWidth="1"/>
    <col min="14604" max="14849" width="9" style="129"/>
    <col min="14850" max="14850" width="4.125" style="129" customWidth="1"/>
    <col min="14851" max="14851" width="8.375" style="129" customWidth="1"/>
    <col min="14852" max="14852" width="18.875" style="129" customWidth="1"/>
    <col min="14853" max="14853" width="10.625" style="129" customWidth="1"/>
    <col min="14854" max="14854" width="9.75" style="129" customWidth="1"/>
    <col min="14855" max="14855" width="7.25" style="129" customWidth="1"/>
    <col min="14856" max="14856" width="6.75" style="129" customWidth="1"/>
    <col min="14857" max="14857" width="16.875" style="129" customWidth="1"/>
    <col min="14858" max="14858" width="10.875" style="129" bestFit="1" customWidth="1"/>
    <col min="14859" max="14859" width="22.5" style="129" customWidth="1"/>
    <col min="14860" max="15105" width="9" style="129"/>
    <col min="15106" max="15106" width="4.125" style="129" customWidth="1"/>
    <col min="15107" max="15107" width="8.375" style="129" customWidth="1"/>
    <col min="15108" max="15108" width="18.875" style="129" customWidth="1"/>
    <col min="15109" max="15109" width="10.625" style="129" customWidth="1"/>
    <col min="15110" max="15110" width="9.75" style="129" customWidth="1"/>
    <col min="15111" max="15111" width="7.25" style="129" customWidth="1"/>
    <col min="15112" max="15112" width="6.75" style="129" customWidth="1"/>
    <col min="15113" max="15113" width="16.875" style="129" customWidth="1"/>
    <col min="15114" max="15114" width="10.875" style="129" bestFit="1" customWidth="1"/>
    <col min="15115" max="15115" width="22.5" style="129" customWidth="1"/>
    <col min="15116" max="15361" width="9" style="129"/>
    <col min="15362" max="15362" width="4.125" style="129" customWidth="1"/>
    <col min="15363" max="15363" width="8.375" style="129" customWidth="1"/>
    <col min="15364" max="15364" width="18.875" style="129" customWidth="1"/>
    <col min="15365" max="15365" width="10.625" style="129" customWidth="1"/>
    <col min="15366" max="15366" width="9.75" style="129" customWidth="1"/>
    <col min="15367" max="15367" width="7.25" style="129" customWidth="1"/>
    <col min="15368" max="15368" width="6.75" style="129" customWidth="1"/>
    <col min="15369" max="15369" width="16.875" style="129" customWidth="1"/>
    <col min="15370" max="15370" width="10.875" style="129" bestFit="1" customWidth="1"/>
    <col min="15371" max="15371" width="22.5" style="129" customWidth="1"/>
    <col min="15372" max="15617" width="9" style="129"/>
    <col min="15618" max="15618" width="4.125" style="129" customWidth="1"/>
    <col min="15619" max="15619" width="8.375" style="129" customWidth="1"/>
    <col min="15620" max="15620" width="18.875" style="129" customWidth="1"/>
    <col min="15621" max="15621" width="10.625" style="129" customWidth="1"/>
    <col min="15622" max="15622" width="9.75" style="129" customWidth="1"/>
    <col min="15623" max="15623" width="7.25" style="129" customWidth="1"/>
    <col min="15624" max="15624" width="6.75" style="129" customWidth="1"/>
    <col min="15625" max="15625" width="16.875" style="129" customWidth="1"/>
    <col min="15626" max="15626" width="10.875" style="129" bestFit="1" customWidth="1"/>
    <col min="15627" max="15627" width="22.5" style="129" customWidth="1"/>
    <col min="15628" max="15873" width="9" style="129"/>
    <col min="15874" max="15874" width="4.125" style="129" customWidth="1"/>
    <col min="15875" max="15875" width="8.375" style="129" customWidth="1"/>
    <col min="15876" max="15876" width="18.875" style="129" customWidth="1"/>
    <col min="15877" max="15877" width="10.625" style="129" customWidth="1"/>
    <col min="15878" max="15878" width="9.75" style="129" customWidth="1"/>
    <col min="15879" max="15879" width="7.25" style="129" customWidth="1"/>
    <col min="15880" max="15880" width="6.75" style="129" customWidth="1"/>
    <col min="15881" max="15881" width="16.875" style="129" customWidth="1"/>
    <col min="15882" max="15882" width="10.875" style="129" bestFit="1" customWidth="1"/>
    <col min="15883" max="15883" width="22.5" style="129" customWidth="1"/>
    <col min="15884" max="16129" width="9" style="129"/>
    <col min="16130" max="16130" width="4.125" style="129" customWidth="1"/>
    <col min="16131" max="16131" width="8.375" style="129" customWidth="1"/>
    <col min="16132" max="16132" width="18.875" style="129" customWidth="1"/>
    <col min="16133" max="16133" width="10.625" style="129" customWidth="1"/>
    <col min="16134" max="16134" width="9.75" style="129" customWidth="1"/>
    <col min="16135" max="16135" width="7.25" style="129" customWidth="1"/>
    <col min="16136" max="16136" width="6.75" style="129" customWidth="1"/>
    <col min="16137" max="16137" width="16.875" style="129" customWidth="1"/>
    <col min="16138" max="16138" width="10.875" style="129" bestFit="1" customWidth="1"/>
    <col min="16139" max="16139" width="22.5" style="129" customWidth="1"/>
    <col min="16140" max="16384" width="9" style="129"/>
  </cols>
  <sheetData>
    <row r="1" spans="1:9" ht="23.25" customHeight="1" x14ac:dyDescent="0.5">
      <c r="A1" s="338" t="s">
        <v>42</v>
      </c>
      <c r="B1" s="338"/>
      <c r="C1" s="338"/>
      <c r="D1" s="338"/>
      <c r="E1" s="338"/>
      <c r="F1" s="338"/>
      <c r="G1" s="338"/>
      <c r="H1" s="338"/>
      <c r="I1" s="338"/>
    </row>
    <row r="2" spans="1:9" ht="23.25" customHeight="1" x14ac:dyDescent="0.5">
      <c r="A2" s="338" t="s">
        <v>24</v>
      </c>
      <c r="B2" s="338"/>
      <c r="C2" s="338"/>
      <c r="D2" s="338"/>
      <c r="E2" s="338"/>
      <c r="F2" s="338"/>
      <c r="G2" s="338"/>
      <c r="H2" s="338"/>
      <c r="I2" s="338"/>
    </row>
    <row r="3" spans="1:9" ht="23.25" customHeight="1" x14ac:dyDescent="0.5">
      <c r="A3" s="338" t="s">
        <v>66</v>
      </c>
      <c r="B3" s="338"/>
      <c r="C3" s="338"/>
      <c r="D3" s="338"/>
      <c r="E3" s="338"/>
      <c r="F3" s="338"/>
      <c r="G3" s="338"/>
      <c r="H3" s="338"/>
      <c r="I3" s="338"/>
    </row>
    <row r="4" spans="1:9" ht="12.75" customHeight="1" x14ac:dyDescent="0.5">
      <c r="B4" s="127"/>
      <c r="C4" s="127"/>
      <c r="D4" s="127"/>
      <c r="E4" s="127"/>
      <c r="F4" s="127"/>
      <c r="G4" s="224"/>
      <c r="H4" s="224"/>
      <c r="I4" s="127"/>
    </row>
    <row r="5" spans="1:9" ht="23.25" customHeight="1" x14ac:dyDescent="0.5">
      <c r="A5" s="130" t="s">
        <v>56</v>
      </c>
      <c r="G5" s="225">
        <v>2561</v>
      </c>
      <c r="H5" s="225"/>
      <c r="I5" s="225">
        <v>2560</v>
      </c>
    </row>
    <row r="6" spans="1:9" ht="11.25" customHeight="1" x14ac:dyDescent="0.5">
      <c r="B6" s="226"/>
    </row>
    <row r="7" spans="1:9" ht="23.25" customHeight="1" x14ac:dyDescent="0.5">
      <c r="B7" s="129" t="s">
        <v>57</v>
      </c>
      <c r="G7" s="227">
        <v>0</v>
      </c>
      <c r="I7" s="227">
        <v>0</v>
      </c>
    </row>
    <row r="8" spans="1:9" ht="23.25" customHeight="1" x14ac:dyDescent="0.5">
      <c r="B8" s="129" t="s">
        <v>58</v>
      </c>
    </row>
    <row r="9" spans="1:9" ht="23.25" customHeight="1" x14ac:dyDescent="0.5">
      <c r="B9" s="130" t="s">
        <v>61</v>
      </c>
    </row>
    <row r="10" spans="1:9" ht="23.25" customHeight="1" x14ac:dyDescent="0.5">
      <c r="C10" s="129" t="s">
        <v>63</v>
      </c>
      <c r="G10" s="227">
        <v>259773.89</v>
      </c>
      <c r="I10" s="227">
        <f>+[1]งบทดลองหลังปิดบัญชี!C7</f>
        <v>257837.9</v>
      </c>
    </row>
    <row r="11" spans="1:9" ht="23.25" customHeight="1" x14ac:dyDescent="0.5">
      <c r="C11" s="129" t="s">
        <v>64</v>
      </c>
      <c r="G11" s="227">
        <v>56633724.039999999</v>
      </c>
      <c r="I11" s="227">
        <f>+[1]งบทดลองหลังปิดบัญชี!C6</f>
        <v>49358275.109999999</v>
      </c>
    </row>
    <row r="12" spans="1:9" ht="23.25" customHeight="1" x14ac:dyDescent="0.5">
      <c r="C12" s="129" t="s">
        <v>65</v>
      </c>
      <c r="G12" s="227">
        <v>414088.07</v>
      </c>
      <c r="I12" s="227">
        <f>+[1]งบทดลองหลังปิดบัญชี!C8</f>
        <v>410999.79</v>
      </c>
    </row>
    <row r="13" spans="1:9" ht="23.25" customHeight="1" x14ac:dyDescent="0.5">
      <c r="C13" s="129" t="s">
        <v>62</v>
      </c>
      <c r="G13" s="227">
        <v>1400235.46</v>
      </c>
      <c r="I13" s="227">
        <f>+[1]งบทดลองหลังปิดบัญชี!C10</f>
        <v>1386337.43</v>
      </c>
    </row>
    <row r="14" spans="1:9" ht="23.25" customHeight="1" x14ac:dyDescent="0.5">
      <c r="B14" s="130" t="s">
        <v>59</v>
      </c>
    </row>
    <row r="15" spans="1:9" ht="23.25" customHeight="1" x14ac:dyDescent="0.5">
      <c r="C15" s="129" t="s">
        <v>60</v>
      </c>
      <c r="G15" s="228">
        <v>6454.98</v>
      </c>
      <c r="H15" s="229"/>
      <c r="I15" s="227">
        <v>6428.96</v>
      </c>
    </row>
    <row r="16" spans="1:9" ht="23.25" customHeight="1" thickBot="1" x14ac:dyDescent="0.55000000000000004">
      <c r="B16" s="230" t="s">
        <v>55</v>
      </c>
      <c r="C16" s="231"/>
      <c r="D16" s="231"/>
      <c r="E16" s="231"/>
      <c r="F16" s="231"/>
      <c r="G16" s="232">
        <f>SUM(G7:G15)</f>
        <v>58714276.439999998</v>
      </c>
      <c r="H16" s="233"/>
      <c r="I16" s="234">
        <f>SUM(I7:I15)</f>
        <v>51419879.189999998</v>
      </c>
    </row>
    <row r="17" spans="1:9" ht="23.25" customHeight="1" thickTop="1" x14ac:dyDescent="0.5">
      <c r="B17" s="230"/>
      <c r="C17" s="231"/>
      <c r="D17" s="231"/>
      <c r="E17" s="231"/>
      <c r="F17" s="231"/>
      <c r="G17" s="235"/>
      <c r="H17" s="235"/>
      <c r="I17" s="236"/>
    </row>
    <row r="18" spans="1:9" ht="23.25" customHeight="1" x14ac:dyDescent="0.5">
      <c r="B18" s="230"/>
      <c r="C18" s="231"/>
      <c r="D18" s="231"/>
      <c r="E18" s="231"/>
      <c r="F18" s="231"/>
      <c r="G18" s="235"/>
      <c r="H18" s="235"/>
      <c r="I18" s="236"/>
    </row>
    <row r="19" spans="1:9" ht="23.25" customHeight="1" x14ac:dyDescent="0.5">
      <c r="A19" s="130" t="s">
        <v>288</v>
      </c>
      <c r="B19" s="230"/>
      <c r="C19" s="231"/>
      <c r="D19" s="231"/>
      <c r="E19" s="231"/>
      <c r="F19" s="231"/>
      <c r="G19" s="225">
        <v>2561</v>
      </c>
      <c r="H19" s="225"/>
      <c r="I19" s="225">
        <v>2560</v>
      </c>
    </row>
    <row r="20" spans="1:9" ht="23.25" customHeight="1" x14ac:dyDescent="0.5">
      <c r="B20" s="230"/>
      <c r="C20" s="127" t="s">
        <v>289</v>
      </c>
      <c r="D20" s="231"/>
      <c r="E20" s="231"/>
      <c r="F20" s="231"/>
      <c r="G20" s="235">
        <v>0</v>
      </c>
      <c r="H20" s="235"/>
      <c r="I20" s="236">
        <v>0</v>
      </c>
    </row>
    <row r="21" spans="1:9" ht="23.25" customHeight="1" x14ac:dyDescent="0.5">
      <c r="B21" s="230"/>
      <c r="C21" s="127" t="s">
        <v>289</v>
      </c>
      <c r="D21" s="231"/>
      <c r="E21" s="231"/>
      <c r="F21" s="231"/>
      <c r="G21" s="235">
        <v>0</v>
      </c>
      <c r="H21" s="235"/>
      <c r="I21" s="236">
        <v>0</v>
      </c>
    </row>
    <row r="22" spans="1:9" ht="23.25" customHeight="1" thickBot="1" x14ac:dyDescent="0.55000000000000004">
      <c r="B22" s="230"/>
      <c r="C22" s="231" t="s">
        <v>55</v>
      </c>
      <c r="D22" s="231"/>
      <c r="E22" s="231"/>
      <c r="F22" s="231"/>
      <c r="G22" s="232">
        <f>SUM(G20:G21)</f>
        <v>0</v>
      </c>
      <c r="H22" s="235"/>
      <c r="I22" s="234">
        <f>SUM(I20:I21)</f>
        <v>0</v>
      </c>
    </row>
    <row r="23" spans="1:9" ht="23.25" customHeight="1" thickTop="1" x14ac:dyDescent="0.5">
      <c r="B23" s="230"/>
      <c r="C23" s="231"/>
      <c r="D23" s="231"/>
      <c r="E23" s="231"/>
      <c r="F23" s="231"/>
      <c r="G23" s="235"/>
      <c r="H23" s="235"/>
      <c r="I23" s="236"/>
    </row>
    <row r="24" spans="1:9" ht="23.25" customHeight="1" x14ac:dyDescent="0.5">
      <c r="A24" s="130" t="s">
        <v>290</v>
      </c>
      <c r="B24" s="231"/>
      <c r="C24" s="231"/>
      <c r="D24" s="231"/>
      <c r="E24" s="231"/>
      <c r="F24" s="225"/>
      <c r="G24" s="225">
        <v>2561</v>
      </c>
      <c r="H24" s="225"/>
      <c r="I24" s="225">
        <v>2560</v>
      </c>
    </row>
    <row r="25" spans="1:9" ht="23.25" customHeight="1" x14ac:dyDescent="0.5">
      <c r="B25" s="230"/>
      <c r="C25" s="231" t="s">
        <v>291</v>
      </c>
      <c r="D25" s="231"/>
      <c r="E25" s="231"/>
      <c r="F25" s="231"/>
      <c r="G25" s="235">
        <v>0</v>
      </c>
      <c r="H25" s="235"/>
      <c r="I25" s="236">
        <v>0</v>
      </c>
    </row>
    <row r="26" spans="1:9" ht="23.25" customHeight="1" x14ac:dyDescent="0.5">
      <c r="B26" s="230"/>
      <c r="C26" s="127" t="s">
        <v>52</v>
      </c>
      <c r="D26" s="231"/>
      <c r="E26" s="231"/>
      <c r="F26" s="231"/>
      <c r="G26" s="235"/>
      <c r="H26" s="235"/>
      <c r="I26" s="236"/>
    </row>
    <row r="27" spans="1:9" ht="23.25" customHeight="1" thickBot="1" x14ac:dyDescent="0.55000000000000004">
      <c r="B27" s="230"/>
      <c r="C27" s="231" t="s">
        <v>55</v>
      </c>
      <c r="D27" s="231"/>
      <c r="E27" s="231"/>
      <c r="F27" s="231"/>
      <c r="G27" s="232">
        <f>SUM(G25:G26)</f>
        <v>0</v>
      </c>
      <c r="H27" s="235"/>
      <c r="I27" s="234">
        <f>SUM(I25:I26)</f>
        <v>0</v>
      </c>
    </row>
    <row r="28" spans="1:9" ht="16.5" customHeight="1" thickTop="1" x14ac:dyDescent="0.5">
      <c r="B28" s="230"/>
      <c r="C28" s="231"/>
      <c r="D28" s="231"/>
      <c r="E28" s="231"/>
      <c r="F28" s="231"/>
      <c r="G28" s="235"/>
      <c r="H28" s="235"/>
      <c r="I28" s="236"/>
    </row>
    <row r="29" spans="1:9" ht="16.5" customHeight="1" x14ac:dyDescent="0.5">
      <c r="B29" s="230"/>
      <c r="C29" s="231"/>
      <c r="D29" s="231"/>
      <c r="E29" s="231"/>
      <c r="F29" s="231"/>
      <c r="G29" s="235"/>
      <c r="H29" s="235"/>
      <c r="I29" s="236"/>
    </row>
    <row r="30" spans="1:9" ht="16.5" customHeight="1" x14ac:dyDescent="0.5">
      <c r="B30" s="230"/>
      <c r="C30" s="231"/>
      <c r="D30" s="231"/>
      <c r="E30" s="231"/>
      <c r="F30" s="231"/>
      <c r="G30" s="235"/>
      <c r="H30" s="235"/>
      <c r="I30" s="236"/>
    </row>
    <row r="31" spans="1:9" ht="16.5" customHeight="1" x14ac:dyDescent="0.5">
      <c r="B31" s="230"/>
      <c r="C31" s="231"/>
      <c r="D31" s="231"/>
      <c r="E31" s="231"/>
      <c r="F31" s="231"/>
      <c r="G31" s="235"/>
      <c r="H31" s="235"/>
      <c r="I31" s="236"/>
    </row>
    <row r="32" spans="1:9" ht="16.5" customHeight="1" x14ac:dyDescent="0.5">
      <c r="B32" s="230"/>
      <c r="C32" s="231"/>
      <c r="D32" s="231"/>
      <c r="E32" s="231"/>
      <c r="F32" s="231"/>
      <c r="G32" s="235"/>
      <c r="H32" s="235"/>
      <c r="I32" s="236"/>
    </row>
    <row r="33" spans="1:10" ht="16.5" customHeight="1" x14ac:dyDescent="0.5">
      <c r="B33" s="230"/>
      <c r="C33" s="231"/>
      <c r="D33" s="231"/>
      <c r="E33" s="231"/>
      <c r="F33" s="231"/>
      <c r="G33" s="235"/>
      <c r="H33" s="235"/>
      <c r="I33" s="236"/>
    </row>
    <row r="34" spans="1:10" ht="16.5" customHeight="1" x14ac:dyDescent="0.5">
      <c r="B34" s="230"/>
      <c r="C34" s="231"/>
      <c r="D34" s="231"/>
      <c r="E34" s="231"/>
      <c r="F34" s="231"/>
      <c r="G34" s="235"/>
      <c r="H34" s="235"/>
      <c r="I34" s="236"/>
    </row>
    <row r="35" spans="1:10" ht="16.5" customHeight="1" x14ac:dyDescent="0.5">
      <c r="B35" s="230"/>
      <c r="C35" s="231"/>
      <c r="D35" s="231"/>
      <c r="E35" s="231"/>
      <c r="F35" s="231"/>
      <c r="G35" s="235"/>
      <c r="H35" s="235"/>
      <c r="I35" s="236"/>
    </row>
    <row r="36" spans="1:10" ht="16.5" customHeight="1" x14ac:dyDescent="0.5">
      <c r="A36" s="14"/>
      <c r="B36" s="246"/>
      <c r="C36" s="247"/>
      <c r="D36" s="247"/>
      <c r="E36" s="247"/>
      <c r="F36" s="247"/>
      <c r="G36" s="233"/>
      <c r="H36" s="233"/>
      <c r="I36" s="236"/>
    </row>
    <row r="37" spans="1:10" ht="23.25" customHeight="1" x14ac:dyDescent="0.5">
      <c r="A37" s="348" t="s">
        <v>42</v>
      </c>
      <c r="B37" s="348"/>
      <c r="C37" s="348"/>
      <c r="D37" s="348"/>
      <c r="E37" s="348"/>
      <c r="F37" s="348"/>
      <c r="G37" s="348"/>
      <c r="H37" s="348"/>
      <c r="I37" s="348"/>
    </row>
    <row r="38" spans="1:10" ht="23.25" customHeight="1" x14ac:dyDescent="0.5">
      <c r="A38" s="338" t="s">
        <v>24</v>
      </c>
      <c r="B38" s="338"/>
      <c r="C38" s="338"/>
      <c r="D38" s="338"/>
      <c r="E38" s="338"/>
      <c r="F38" s="338"/>
      <c r="G38" s="338"/>
      <c r="H38" s="338"/>
      <c r="I38" s="338"/>
    </row>
    <row r="39" spans="1:10" ht="23.25" customHeight="1" x14ac:dyDescent="0.5">
      <c r="A39" s="338" t="s">
        <v>66</v>
      </c>
      <c r="B39" s="338"/>
      <c r="C39" s="338"/>
      <c r="D39" s="338"/>
      <c r="E39" s="338"/>
      <c r="F39" s="338"/>
      <c r="G39" s="338"/>
      <c r="H39" s="338"/>
      <c r="I39" s="338"/>
      <c r="J39" s="237"/>
    </row>
    <row r="40" spans="1:10" ht="23.25" customHeight="1" x14ac:dyDescent="0.5">
      <c r="A40" s="127"/>
      <c r="B40" s="127"/>
      <c r="C40" s="127"/>
      <c r="D40" s="127"/>
      <c r="E40" s="127"/>
      <c r="F40" s="127"/>
      <c r="G40" s="127"/>
      <c r="H40" s="127"/>
      <c r="I40" s="127"/>
      <c r="J40" s="237"/>
    </row>
    <row r="41" spans="1:10" ht="23.25" customHeight="1" x14ac:dyDescent="0.5">
      <c r="A41" s="130" t="s">
        <v>292</v>
      </c>
      <c r="B41" s="230"/>
      <c r="C41" s="231"/>
      <c r="D41" s="231"/>
      <c r="E41" s="231"/>
      <c r="F41" s="231"/>
      <c r="G41" s="235"/>
      <c r="H41" s="235"/>
      <c r="I41" s="236"/>
      <c r="J41" s="237"/>
    </row>
    <row r="42" spans="1:10" ht="23.25" customHeight="1" x14ac:dyDescent="0.5">
      <c r="A42" s="130" t="s">
        <v>67</v>
      </c>
      <c r="B42" s="230"/>
      <c r="C42" s="231"/>
      <c r="D42" s="231"/>
      <c r="E42" s="231"/>
      <c r="F42" s="231"/>
      <c r="G42" s="235"/>
      <c r="H42" s="235"/>
      <c r="I42" s="236"/>
      <c r="J42" s="237"/>
    </row>
    <row r="43" spans="1:10" ht="23.25" customHeight="1" x14ac:dyDescent="0.5">
      <c r="A43" s="347" t="s">
        <v>68</v>
      </c>
      <c r="B43" s="347"/>
      <c r="C43" s="347"/>
      <c r="D43" s="347" t="s">
        <v>69</v>
      </c>
      <c r="E43" s="347"/>
      <c r="F43" s="347" t="s">
        <v>70</v>
      </c>
      <c r="G43" s="347"/>
      <c r="H43" s="347"/>
      <c r="I43" s="238" t="s">
        <v>49</v>
      </c>
      <c r="J43" s="237"/>
    </row>
    <row r="44" spans="1:10" ht="23.25" customHeight="1" x14ac:dyDescent="0.5">
      <c r="A44" s="356" t="s">
        <v>71</v>
      </c>
      <c r="B44" s="356"/>
      <c r="C44" s="356"/>
      <c r="D44" s="239" t="s">
        <v>72</v>
      </c>
      <c r="E44" s="239"/>
      <c r="F44" s="356" t="s">
        <v>73</v>
      </c>
      <c r="G44" s="356"/>
      <c r="H44" s="356"/>
      <c r="I44" s="240">
        <v>6930</v>
      </c>
      <c r="J44" s="237"/>
    </row>
    <row r="45" spans="1:10" ht="23.25" customHeight="1" x14ac:dyDescent="0.5">
      <c r="A45" s="353" t="s">
        <v>55</v>
      </c>
      <c r="B45" s="354"/>
      <c r="C45" s="354"/>
      <c r="D45" s="354"/>
      <c r="E45" s="354"/>
      <c r="F45" s="354"/>
      <c r="G45" s="354"/>
      <c r="H45" s="355"/>
      <c r="I45" s="238">
        <f>+I44</f>
        <v>6930</v>
      </c>
      <c r="J45" s="237"/>
    </row>
    <row r="46" spans="1:10" ht="51" customHeight="1" x14ac:dyDescent="0.5">
      <c r="A46" s="357" t="s">
        <v>301</v>
      </c>
      <c r="B46" s="357"/>
      <c r="C46" s="357"/>
      <c r="D46" s="358" t="s">
        <v>233</v>
      </c>
      <c r="E46" s="359"/>
      <c r="F46" s="357" t="s">
        <v>299</v>
      </c>
      <c r="G46" s="357"/>
      <c r="H46" s="357"/>
      <c r="I46" s="241">
        <v>0</v>
      </c>
      <c r="J46" s="237"/>
    </row>
    <row r="47" spans="1:10" ht="23.25" customHeight="1" x14ac:dyDescent="0.5">
      <c r="A47" s="353" t="s">
        <v>55</v>
      </c>
      <c r="B47" s="354"/>
      <c r="C47" s="354"/>
      <c r="D47" s="354"/>
      <c r="E47" s="354"/>
      <c r="F47" s="354"/>
      <c r="G47" s="354"/>
      <c r="H47" s="355"/>
      <c r="I47" s="238">
        <f>+I46</f>
        <v>0</v>
      </c>
      <c r="J47" s="237"/>
    </row>
    <row r="48" spans="1:10" ht="23.25" customHeight="1" x14ac:dyDescent="0.5">
      <c r="A48" s="357" t="s">
        <v>301</v>
      </c>
      <c r="B48" s="357"/>
      <c r="C48" s="357"/>
      <c r="D48" s="358" t="s">
        <v>22</v>
      </c>
      <c r="E48" s="359"/>
      <c r="F48" s="357" t="s">
        <v>302</v>
      </c>
      <c r="G48" s="357"/>
      <c r="H48" s="357"/>
      <c r="I48" s="241">
        <v>0</v>
      </c>
      <c r="J48" s="237"/>
    </row>
    <row r="49" spans="1:10" ht="23.25" customHeight="1" x14ac:dyDescent="0.5">
      <c r="A49" s="353" t="s">
        <v>55</v>
      </c>
      <c r="B49" s="354"/>
      <c r="C49" s="354"/>
      <c r="D49" s="354"/>
      <c r="E49" s="354"/>
      <c r="F49" s="354"/>
      <c r="G49" s="354"/>
      <c r="H49" s="355"/>
      <c r="I49" s="238">
        <f>+I48</f>
        <v>0</v>
      </c>
      <c r="J49" s="237"/>
    </row>
    <row r="50" spans="1:10" ht="23.25" customHeight="1" x14ac:dyDescent="0.5">
      <c r="A50" s="353" t="s">
        <v>74</v>
      </c>
      <c r="B50" s="354"/>
      <c r="C50" s="354"/>
      <c r="D50" s="354"/>
      <c r="E50" s="354"/>
      <c r="F50" s="354"/>
      <c r="G50" s="354"/>
      <c r="H50" s="355"/>
      <c r="I50" s="238">
        <f>+I45+I47+I49</f>
        <v>6930</v>
      </c>
      <c r="J50" s="237"/>
    </row>
    <row r="51" spans="1:10" ht="23.25" customHeight="1" x14ac:dyDescent="0.5">
      <c r="A51" s="127"/>
      <c r="B51" s="127"/>
      <c r="C51" s="127"/>
      <c r="D51" s="127"/>
      <c r="E51" s="127"/>
      <c r="F51" s="127"/>
      <c r="G51" s="127"/>
      <c r="H51" s="127"/>
      <c r="I51" s="127"/>
      <c r="J51" s="237"/>
    </row>
    <row r="52" spans="1:10" ht="23.25" customHeight="1" x14ac:dyDescent="0.5">
      <c r="A52" s="130" t="s">
        <v>293</v>
      </c>
    </row>
    <row r="53" spans="1:10" ht="23.25" customHeight="1" x14ac:dyDescent="0.5">
      <c r="A53" s="130" t="s">
        <v>294</v>
      </c>
    </row>
    <row r="54" spans="1:10" ht="23.25" customHeight="1" x14ac:dyDescent="0.5">
      <c r="A54" s="347" t="s">
        <v>68</v>
      </c>
      <c r="B54" s="347"/>
      <c r="C54" s="347"/>
      <c r="D54" s="347" t="s">
        <v>69</v>
      </c>
      <c r="E54" s="347"/>
      <c r="F54" s="347" t="s">
        <v>70</v>
      </c>
      <c r="G54" s="347"/>
      <c r="H54" s="347"/>
      <c r="I54" s="238" t="s">
        <v>49</v>
      </c>
    </row>
    <row r="55" spans="1:10" ht="23.25" customHeight="1" x14ac:dyDescent="0.5">
      <c r="A55" s="356" t="s">
        <v>295</v>
      </c>
      <c r="B55" s="356"/>
      <c r="C55" s="356"/>
      <c r="D55" s="362" t="s">
        <v>72</v>
      </c>
      <c r="E55" s="363"/>
      <c r="F55" s="356" t="s">
        <v>73</v>
      </c>
      <c r="G55" s="356"/>
      <c r="H55" s="356"/>
      <c r="I55" s="240">
        <v>0</v>
      </c>
    </row>
    <row r="56" spans="1:10" ht="23.25" customHeight="1" x14ac:dyDescent="0.5">
      <c r="A56" s="353" t="s">
        <v>55</v>
      </c>
      <c r="B56" s="354"/>
      <c r="C56" s="354"/>
      <c r="D56" s="354"/>
      <c r="E56" s="354"/>
      <c r="F56" s="354"/>
      <c r="G56" s="354"/>
      <c r="H56" s="355"/>
      <c r="I56" s="238">
        <f>+I55</f>
        <v>0</v>
      </c>
    </row>
    <row r="57" spans="1:10" ht="48.75" customHeight="1" x14ac:dyDescent="0.5">
      <c r="A57" s="357" t="s">
        <v>298</v>
      </c>
      <c r="B57" s="357"/>
      <c r="C57" s="357"/>
      <c r="D57" s="360" t="s">
        <v>233</v>
      </c>
      <c r="E57" s="361"/>
      <c r="F57" s="357" t="s">
        <v>299</v>
      </c>
      <c r="G57" s="357"/>
      <c r="H57" s="357"/>
      <c r="I57" s="240">
        <v>0</v>
      </c>
    </row>
    <row r="58" spans="1:10" ht="23.25" customHeight="1" x14ac:dyDescent="0.5">
      <c r="A58" s="353" t="s">
        <v>55</v>
      </c>
      <c r="B58" s="354"/>
      <c r="C58" s="354"/>
      <c r="D58" s="354"/>
      <c r="E58" s="354"/>
      <c r="F58" s="354"/>
      <c r="G58" s="354"/>
      <c r="H58" s="355"/>
      <c r="I58" s="238">
        <f>+I57</f>
        <v>0</v>
      </c>
    </row>
    <row r="59" spans="1:10" ht="23.25" customHeight="1" x14ac:dyDescent="0.5">
      <c r="A59" s="357" t="s">
        <v>298</v>
      </c>
      <c r="B59" s="357"/>
      <c r="C59" s="357"/>
      <c r="D59" s="360" t="s">
        <v>22</v>
      </c>
      <c r="E59" s="361"/>
      <c r="F59" s="357" t="s">
        <v>300</v>
      </c>
      <c r="G59" s="357"/>
      <c r="H59" s="357"/>
      <c r="I59" s="240">
        <v>0</v>
      </c>
    </row>
    <row r="60" spans="1:10" ht="23.25" customHeight="1" x14ac:dyDescent="0.5">
      <c r="A60" s="353" t="s">
        <v>55</v>
      </c>
      <c r="B60" s="354"/>
      <c r="C60" s="354"/>
      <c r="D60" s="354"/>
      <c r="E60" s="354"/>
      <c r="F60" s="354"/>
      <c r="G60" s="354"/>
      <c r="H60" s="355"/>
      <c r="I60" s="238">
        <f>+I59</f>
        <v>0</v>
      </c>
    </row>
    <row r="61" spans="1:10" ht="23.25" customHeight="1" x14ac:dyDescent="0.5">
      <c r="A61" s="353" t="s">
        <v>74</v>
      </c>
      <c r="B61" s="354"/>
      <c r="C61" s="354"/>
      <c r="D61" s="354"/>
      <c r="E61" s="354"/>
      <c r="F61" s="354"/>
      <c r="G61" s="354"/>
      <c r="H61" s="355"/>
      <c r="I61" s="238">
        <f>+I56+I58+I60</f>
        <v>0</v>
      </c>
    </row>
    <row r="62" spans="1:10" ht="23.25" customHeight="1" x14ac:dyDescent="0.5">
      <c r="A62" s="242"/>
      <c r="B62" s="242"/>
      <c r="C62" s="242"/>
      <c r="D62" s="242"/>
      <c r="E62" s="242"/>
      <c r="F62" s="242"/>
      <c r="G62" s="242"/>
      <c r="H62" s="242"/>
      <c r="I62" s="236"/>
    </row>
    <row r="63" spans="1:10" ht="23.25" customHeight="1" x14ac:dyDescent="0.5"/>
    <row r="64" spans="1:10" ht="23.25" customHeight="1" x14ac:dyDescent="0.5">
      <c r="A64" s="130" t="s">
        <v>296</v>
      </c>
      <c r="G64" s="225">
        <v>2561</v>
      </c>
      <c r="H64" s="225"/>
      <c r="I64" s="225">
        <v>2560</v>
      </c>
    </row>
    <row r="65" spans="1:9" ht="23.25" customHeight="1" x14ac:dyDescent="0.5">
      <c r="C65" s="129" t="s">
        <v>297</v>
      </c>
      <c r="G65" s="227">
        <v>0</v>
      </c>
      <c r="I65" s="227">
        <v>0</v>
      </c>
    </row>
    <row r="66" spans="1:9" ht="23.25" customHeight="1" x14ac:dyDescent="0.5">
      <c r="C66" s="243" t="s">
        <v>52</v>
      </c>
    </row>
    <row r="67" spans="1:9" ht="23.25" customHeight="1" thickBot="1" x14ac:dyDescent="0.55000000000000004">
      <c r="A67" s="14"/>
      <c r="B67" s="14"/>
      <c r="C67" s="248" t="s">
        <v>55</v>
      </c>
      <c r="D67" s="14"/>
      <c r="E67" s="14"/>
      <c r="F67" s="14"/>
      <c r="G67" s="244">
        <f>SUM(G65:G66)</f>
        <v>0</v>
      </c>
      <c r="H67" s="229"/>
      <c r="I67" s="244">
        <f>SUM(I65:I66)</f>
        <v>0</v>
      </c>
    </row>
    <row r="68" spans="1:9" ht="23.25" customHeight="1" thickTop="1" x14ac:dyDescent="0.5">
      <c r="A68" s="348" t="s">
        <v>42</v>
      </c>
      <c r="B68" s="348"/>
      <c r="C68" s="348"/>
      <c r="D68" s="348"/>
      <c r="E68" s="348"/>
      <c r="F68" s="348"/>
      <c r="G68" s="348"/>
      <c r="H68" s="348"/>
      <c r="I68" s="348"/>
    </row>
    <row r="69" spans="1:9" ht="23.25" customHeight="1" x14ac:dyDescent="0.5">
      <c r="A69" s="338" t="s">
        <v>24</v>
      </c>
      <c r="B69" s="338"/>
      <c r="C69" s="338"/>
      <c r="D69" s="338"/>
      <c r="E69" s="338"/>
      <c r="F69" s="338"/>
      <c r="G69" s="338"/>
      <c r="H69" s="338"/>
      <c r="I69" s="338"/>
    </row>
    <row r="70" spans="1:9" ht="23.25" customHeight="1" x14ac:dyDescent="0.5">
      <c r="A70" s="338" t="s">
        <v>66</v>
      </c>
      <c r="B70" s="338"/>
      <c r="C70" s="338"/>
      <c r="D70" s="338"/>
      <c r="E70" s="338"/>
      <c r="F70" s="338"/>
      <c r="G70" s="338"/>
      <c r="H70" s="338"/>
      <c r="I70" s="338"/>
    </row>
    <row r="71" spans="1:9" ht="23.25" customHeight="1" x14ac:dyDescent="0.5"/>
    <row r="72" spans="1:9" ht="23.25" customHeight="1" x14ac:dyDescent="0.5">
      <c r="A72" s="130" t="s">
        <v>303</v>
      </c>
      <c r="G72" s="225">
        <v>2561</v>
      </c>
      <c r="H72" s="225"/>
      <c r="I72" s="225">
        <v>2560</v>
      </c>
    </row>
    <row r="73" spans="1:9" ht="23.25" customHeight="1" x14ac:dyDescent="0.5">
      <c r="C73" s="129" t="s">
        <v>304</v>
      </c>
      <c r="G73" s="227">
        <v>0</v>
      </c>
      <c r="I73" s="227">
        <v>0</v>
      </c>
    </row>
    <row r="74" spans="1:9" ht="23.25" customHeight="1" x14ac:dyDescent="0.5">
      <c r="C74" s="129" t="s">
        <v>305</v>
      </c>
      <c r="G74" s="227">
        <v>0</v>
      </c>
      <c r="I74" s="227">
        <v>0</v>
      </c>
    </row>
    <row r="75" spans="1:9" ht="23.25" customHeight="1" x14ac:dyDescent="0.5">
      <c r="C75" s="129" t="s">
        <v>52</v>
      </c>
    </row>
    <row r="76" spans="1:9" ht="23.25" customHeight="1" thickBot="1" x14ac:dyDescent="0.55000000000000004">
      <c r="C76" s="130" t="s">
        <v>55</v>
      </c>
      <c r="G76" s="244">
        <f>SUM(G73:G75)</f>
        <v>0</v>
      </c>
      <c r="I76" s="244">
        <f>SUM(I73:I75)</f>
        <v>0</v>
      </c>
    </row>
    <row r="77" spans="1:9" ht="23.25" customHeight="1" thickTop="1" x14ac:dyDescent="0.5"/>
    <row r="78" spans="1:9" ht="23.25" customHeight="1" x14ac:dyDescent="0.5">
      <c r="A78" s="130" t="s">
        <v>306</v>
      </c>
    </row>
    <row r="79" spans="1:9" ht="23.25" customHeight="1" x14ac:dyDescent="0.5">
      <c r="A79" s="130" t="s">
        <v>13</v>
      </c>
    </row>
    <row r="80" spans="1:9" x14ac:dyDescent="0.5">
      <c r="A80" s="347" t="s">
        <v>68</v>
      </c>
      <c r="B80" s="347"/>
      <c r="C80" s="347"/>
      <c r="D80" s="353" t="s">
        <v>75</v>
      </c>
      <c r="E80" s="354"/>
      <c r="F80" s="354"/>
      <c r="G80" s="354"/>
      <c r="H80" s="355"/>
      <c r="I80" s="238" t="s">
        <v>49</v>
      </c>
    </row>
    <row r="81" spans="1:9" x14ac:dyDescent="0.5">
      <c r="A81" s="351" t="s">
        <v>76</v>
      </c>
      <c r="B81" s="351"/>
      <c r="C81" s="351"/>
      <c r="D81" s="352" t="s">
        <v>363</v>
      </c>
      <c r="E81" s="352"/>
      <c r="F81" s="352"/>
      <c r="G81" s="352"/>
      <c r="H81" s="352"/>
      <c r="I81" s="245">
        <v>36625</v>
      </c>
    </row>
    <row r="82" spans="1:9" x14ac:dyDescent="0.5">
      <c r="A82" s="350" t="s">
        <v>77</v>
      </c>
      <c r="B82" s="350"/>
      <c r="C82" s="350"/>
      <c r="D82" s="346" t="s">
        <v>364</v>
      </c>
      <c r="E82" s="346"/>
      <c r="F82" s="346"/>
      <c r="G82" s="346"/>
      <c r="H82" s="346"/>
      <c r="I82" s="245">
        <v>10050</v>
      </c>
    </row>
    <row r="83" spans="1:9" x14ac:dyDescent="0.5">
      <c r="A83" s="350" t="s">
        <v>78</v>
      </c>
      <c r="B83" s="350"/>
      <c r="C83" s="350"/>
      <c r="D83" s="346" t="s">
        <v>364</v>
      </c>
      <c r="E83" s="346"/>
      <c r="F83" s="346"/>
      <c r="G83" s="346"/>
      <c r="H83" s="346"/>
      <c r="I83" s="245">
        <v>15000</v>
      </c>
    </row>
    <row r="84" spans="1:9" x14ac:dyDescent="0.5">
      <c r="A84" s="351" t="s">
        <v>79</v>
      </c>
      <c r="B84" s="351"/>
      <c r="C84" s="351"/>
      <c r="D84" s="352" t="s">
        <v>365</v>
      </c>
      <c r="E84" s="352"/>
      <c r="F84" s="352"/>
      <c r="G84" s="352"/>
      <c r="H84" s="352"/>
      <c r="I84" s="245">
        <v>43946</v>
      </c>
    </row>
    <row r="85" spans="1:9" x14ac:dyDescent="0.5">
      <c r="A85" s="350" t="s">
        <v>80</v>
      </c>
      <c r="B85" s="350"/>
      <c r="C85" s="350"/>
      <c r="D85" s="346" t="s">
        <v>365</v>
      </c>
      <c r="E85" s="346"/>
      <c r="F85" s="346"/>
      <c r="G85" s="346"/>
      <c r="H85" s="346"/>
      <c r="I85" s="245">
        <v>16667</v>
      </c>
    </row>
    <row r="86" spans="1:9" x14ac:dyDescent="0.5">
      <c r="A86" s="349" t="s">
        <v>55</v>
      </c>
      <c r="B86" s="349"/>
      <c r="C86" s="349"/>
      <c r="D86" s="349"/>
      <c r="E86" s="349"/>
      <c r="F86" s="349"/>
      <c r="G86" s="349"/>
      <c r="H86" s="349"/>
      <c r="I86" s="238">
        <f>SUM(I81:I85)</f>
        <v>122288</v>
      </c>
    </row>
    <row r="88" spans="1:9" x14ac:dyDescent="0.5">
      <c r="A88" s="130" t="s">
        <v>14</v>
      </c>
    </row>
    <row r="89" spans="1:9" x14ac:dyDescent="0.5">
      <c r="A89" s="347" t="s">
        <v>68</v>
      </c>
      <c r="B89" s="347"/>
      <c r="C89" s="347"/>
      <c r="D89" s="353" t="s">
        <v>75</v>
      </c>
      <c r="E89" s="354"/>
      <c r="F89" s="354"/>
      <c r="G89" s="354"/>
      <c r="H89" s="355"/>
      <c r="I89" s="238" t="s">
        <v>49</v>
      </c>
    </row>
    <row r="90" spans="1:9" x14ac:dyDescent="0.5">
      <c r="A90" s="351" t="s">
        <v>76</v>
      </c>
      <c r="B90" s="351"/>
      <c r="C90" s="351"/>
      <c r="D90" s="352" t="s">
        <v>363</v>
      </c>
      <c r="E90" s="352"/>
      <c r="F90" s="352"/>
      <c r="G90" s="352"/>
      <c r="H90" s="352"/>
      <c r="I90" s="245">
        <v>36625</v>
      </c>
    </row>
    <row r="91" spans="1:9" x14ac:dyDescent="0.5">
      <c r="A91" s="350" t="s">
        <v>77</v>
      </c>
      <c r="B91" s="350"/>
      <c r="C91" s="350"/>
      <c r="D91" s="346" t="s">
        <v>364</v>
      </c>
      <c r="E91" s="346"/>
      <c r="F91" s="346"/>
      <c r="G91" s="346"/>
      <c r="H91" s="346"/>
      <c r="I91" s="245">
        <v>10050</v>
      </c>
    </row>
    <row r="92" spans="1:9" x14ac:dyDescent="0.5">
      <c r="A92" s="350" t="s">
        <v>78</v>
      </c>
      <c r="B92" s="350"/>
      <c r="C92" s="350"/>
      <c r="D92" s="346" t="s">
        <v>364</v>
      </c>
      <c r="E92" s="346"/>
      <c r="F92" s="346"/>
      <c r="G92" s="346"/>
      <c r="H92" s="346"/>
      <c r="I92" s="245">
        <v>15000</v>
      </c>
    </row>
    <row r="93" spans="1:9" x14ac:dyDescent="0.5">
      <c r="A93" s="351" t="s">
        <v>79</v>
      </c>
      <c r="B93" s="351"/>
      <c r="C93" s="351"/>
      <c r="D93" s="352" t="s">
        <v>365</v>
      </c>
      <c r="E93" s="352"/>
      <c r="F93" s="352"/>
      <c r="G93" s="352"/>
      <c r="H93" s="352"/>
      <c r="I93" s="245">
        <v>43946</v>
      </c>
    </row>
    <row r="94" spans="1:9" x14ac:dyDescent="0.5">
      <c r="A94" s="350" t="s">
        <v>80</v>
      </c>
      <c r="B94" s="350"/>
      <c r="C94" s="350"/>
      <c r="D94" s="346" t="s">
        <v>365</v>
      </c>
      <c r="E94" s="346"/>
      <c r="F94" s="346"/>
      <c r="G94" s="346"/>
      <c r="H94" s="346"/>
      <c r="I94" s="245">
        <v>16667</v>
      </c>
    </row>
    <row r="95" spans="1:9" x14ac:dyDescent="0.5">
      <c r="A95" s="349" t="s">
        <v>55</v>
      </c>
      <c r="B95" s="349"/>
      <c r="C95" s="349"/>
      <c r="D95" s="349"/>
      <c r="E95" s="349"/>
      <c r="F95" s="349"/>
      <c r="G95" s="349"/>
      <c r="H95" s="349"/>
      <c r="I95" s="238">
        <f>SUM(I90:I94)</f>
        <v>122288</v>
      </c>
    </row>
    <row r="97" spans="1:9" x14ac:dyDescent="0.5">
      <c r="A97" s="130" t="s">
        <v>307</v>
      </c>
      <c r="G97" s="225">
        <v>2561</v>
      </c>
      <c r="H97" s="225"/>
      <c r="I97" s="225">
        <v>2560</v>
      </c>
    </row>
    <row r="98" spans="1:9" x14ac:dyDescent="0.5">
      <c r="C98" s="129" t="s">
        <v>256</v>
      </c>
      <c r="G98" s="227">
        <v>0</v>
      </c>
      <c r="I98" s="227">
        <v>0</v>
      </c>
    </row>
    <row r="99" spans="1:9" x14ac:dyDescent="0.5">
      <c r="C99" s="243" t="s">
        <v>52</v>
      </c>
    </row>
    <row r="100" spans="1:9" ht="25.5" x14ac:dyDescent="0.65">
      <c r="C100" s="130" t="s">
        <v>55</v>
      </c>
      <c r="G100" s="249">
        <f>SUM(G98:G99)</f>
        <v>0</v>
      </c>
      <c r="I100" s="249">
        <f>SUM(I98:I99)</f>
        <v>0</v>
      </c>
    </row>
    <row r="101" spans="1:9" x14ac:dyDescent="0.5">
      <c r="A101" s="348" t="s">
        <v>42</v>
      </c>
      <c r="B101" s="348"/>
      <c r="C101" s="348"/>
      <c r="D101" s="348"/>
      <c r="E101" s="348"/>
      <c r="F101" s="348"/>
      <c r="G101" s="348"/>
      <c r="H101" s="348"/>
      <c r="I101" s="348"/>
    </row>
    <row r="102" spans="1:9" x14ac:dyDescent="0.5">
      <c r="A102" s="338" t="s">
        <v>24</v>
      </c>
      <c r="B102" s="338"/>
      <c r="C102" s="338"/>
      <c r="D102" s="338"/>
      <c r="E102" s="338"/>
      <c r="F102" s="338"/>
      <c r="G102" s="338"/>
      <c r="H102" s="338"/>
      <c r="I102" s="338"/>
    </row>
    <row r="103" spans="1:9" x14ac:dyDescent="0.5">
      <c r="A103" s="338" t="s">
        <v>66</v>
      </c>
      <c r="B103" s="338"/>
      <c r="C103" s="338"/>
      <c r="D103" s="338"/>
      <c r="E103" s="338"/>
      <c r="F103" s="338"/>
      <c r="G103" s="338"/>
      <c r="H103" s="338"/>
      <c r="I103" s="338"/>
    </row>
    <row r="105" spans="1:9" x14ac:dyDescent="0.5">
      <c r="A105" s="130" t="s">
        <v>308</v>
      </c>
    </row>
    <row r="106" spans="1:9" x14ac:dyDescent="0.5">
      <c r="A106" s="130" t="s">
        <v>13</v>
      </c>
    </row>
    <row r="107" spans="1:9" x14ac:dyDescent="0.5">
      <c r="A107" s="347" t="s">
        <v>68</v>
      </c>
      <c r="B107" s="347"/>
      <c r="C107" s="347"/>
      <c r="D107" s="347" t="s">
        <v>70</v>
      </c>
      <c r="E107" s="347"/>
      <c r="F107" s="347"/>
      <c r="G107" s="347"/>
      <c r="H107" s="347"/>
      <c r="I107" s="238" t="s">
        <v>49</v>
      </c>
    </row>
    <row r="108" spans="1:9" x14ac:dyDescent="0.5">
      <c r="A108" s="346"/>
      <c r="B108" s="346"/>
      <c r="C108" s="346"/>
      <c r="D108" s="346"/>
      <c r="E108" s="346"/>
      <c r="F108" s="346"/>
      <c r="G108" s="346"/>
      <c r="H108" s="346"/>
      <c r="I108" s="245"/>
    </row>
    <row r="109" spans="1:9" x14ac:dyDescent="0.5">
      <c r="A109" s="346"/>
      <c r="B109" s="346"/>
      <c r="C109" s="346"/>
      <c r="D109" s="346"/>
      <c r="E109" s="346"/>
      <c r="F109" s="346"/>
      <c r="G109" s="346"/>
      <c r="H109" s="346"/>
      <c r="I109" s="245"/>
    </row>
    <row r="110" spans="1:9" x14ac:dyDescent="0.5">
      <c r="A110" s="346"/>
      <c r="B110" s="346"/>
      <c r="C110" s="346"/>
      <c r="D110" s="346"/>
      <c r="E110" s="346"/>
      <c r="F110" s="346"/>
      <c r="G110" s="346"/>
      <c r="H110" s="346"/>
      <c r="I110" s="245"/>
    </row>
    <row r="111" spans="1:9" x14ac:dyDescent="0.5">
      <c r="A111" s="347" t="s">
        <v>55</v>
      </c>
      <c r="B111" s="347"/>
      <c r="C111" s="347"/>
      <c r="D111" s="347"/>
      <c r="E111" s="347"/>
      <c r="F111" s="347"/>
      <c r="G111" s="347"/>
      <c r="H111" s="347"/>
      <c r="I111" s="245"/>
    </row>
    <row r="113" spans="1:9" x14ac:dyDescent="0.5">
      <c r="A113" s="130" t="s">
        <v>14</v>
      </c>
    </row>
    <row r="114" spans="1:9" x14ac:dyDescent="0.5">
      <c r="A114" s="347" t="s">
        <v>68</v>
      </c>
      <c r="B114" s="347"/>
      <c r="C114" s="347"/>
      <c r="D114" s="347" t="s">
        <v>70</v>
      </c>
      <c r="E114" s="347"/>
      <c r="F114" s="347"/>
      <c r="G114" s="347"/>
      <c r="H114" s="347"/>
      <c r="I114" s="238" t="s">
        <v>49</v>
      </c>
    </row>
    <row r="115" spans="1:9" x14ac:dyDescent="0.5">
      <c r="A115" s="346"/>
      <c r="B115" s="346"/>
      <c r="C115" s="346"/>
      <c r="D115" s="346"/>
      <c r="E115" s="346"/>
      <c r="F115" s="346"/>
      <c r="G115" s="346"/>
      <c r="H115" s="346"/>
      <c r="I115" s="245"/>
    </row>
    <row r="116" spans="1:9" x14ac:dyDescent="0.5">
      <c r="A116" s="346"/>
      <c r="B116" s="346"/>
      <c r="C116" s="346"/>
      <c r="D116" s="346"/>
      <c r="E116" s="346"/>
      <c r="F116" s="346"/>
      <c r="G116" s="346"/>
      <c r="H116" s="346"/>
      <c r="I116" s="245"/>
    </row>
    <row r="117" spans="1:9" x14ac:dyDescent="0.5">
      <c r="A117" s="346"/>
      <c r="B117" s="346"/>
      <c r="C117" s="346"/>
      <c r="D117" s="346"/>
      <c r="E117" s="346"/>
      <c r="F117" s="346"/>
      <c r="G117" s="346"/>
      <c r="H117" s="346"/>
      <c r="I117" s="245"/>
    </row>
    <row r="118" spans="1:9" x14ac:dyDescent="0.5">
      <c r="A118" s="347" t="s">
        <v>55</v>
      </c>
      <c r="B118" s="347"/>
      <c r="C118" s="347"/>
      <c r="D118" s="347"/>
      <c r="E118" s="347"/>
      <c r="F118" s="347"/>
      <c r="G118" s="347"/>
      <c r="H118" s="347"/>
      <c r="I118" s="245"/>
    </row>
    <row r="120" spans="1:9" x14ac:dyDescent="0.5">
      <c r="A120" s="130" t="s">
        <v>309</v>
      </c>
      <c r="G120" s="225">
        <v>2561</v>
      </c>
      <c r="H120" s="225"/>
      <c r="I120" s="225">
        <v>2560</v>
      </c>
    </row>
    <row r="121" spans="1:9" x14ac:dyDescent="0.5">
      <c r="C121" s="129" t="s">
        <v>310</v>
      </c>
      <c r="G121" s="227">
        <v>0</v>
      </c>
      <c r="I121" s="227">
        <v>0</v>
      </c>
    </row>
    <row r="122" spans="1:9" x14ac:dyDescent="0.5">
      <c r="C122" s="243" t="s">
        <v>52</v>
      </c>
    </row>
    <row r="123" spans="1:9" ht="24" thickBot="1" x14ac:dyDescent="0.55000000000000004">
      <c r="C123" s="130" t="s">
        <v>55</v>
      </c>
      <c r="G123" s="244">
        <f>SUM(G121:G122)</f>
        <v>0</v>
      </c>
      <c r="I123" s="244">
        <f>SUM(I121:I122)</f>
        <v>0</v>
      </c>
    </row>
    <row r="124" spans="1:9" ht="24" thickTop="1" x14ac:dyDescent="0.5"/>
    <row r="125" spans="1:9" x14ac:dyDescent="0.5">
      <c r="A125" s="130" t="s">
        <v>311</v>
      </c>
      <c r="G125" s="225">
        <v>2561</v>
      </c>
      <c r="H125" s="225"/>
      <c r="I125" s="225">
        <v>2560</v>
      </c>
    </row>
    <row r="126" spans="1:9" x14ac:dyDescent="0.5">
      <c r="C126" s="129" t="s">
        <v>312</v>
      </c>
      <c r="G126" s="227">
        <v>0</v>
      </c>
      <c r="I126" s="227">
        <v>0</v>
      </c>
    </row>
    <row r="127" spans="1:9" x14ac:dyDescent="0.5">
      <c r="C127" s="129" t="s">
        <v>313</v>
      </c>
      <c r="G127" s="227">
        <v>0</v>
      </c>
      <c r="I127" s="227">
        <v>0</v>
      </c>
    </row>
    <row r="128" spans="1:9" x14ac:dyDescent="0.5">
      <c r="C128" s="243" t="s">
        <v>52</v>
      </c>
    </row>
    <row r="129" spans="3:9" ht="24" thickBot="1" x14ac:dyDescent="0.55000000000000004">
      <c r="C129" s="130" t="s">
        <v>55</v>
      </c>
      <c r="G129" s="244">
        <f>SUM(G126:G128)</f>
        <v>0</v>
      </c>
      <c r="I129" s="244">
        <f>SUM(I126:I128)</f>
        <v>0</v>
      </c>
    </row>
    <row r="130" spans="3:9" ht="24" thickTop="1" x14ac:dyDescent="0.5"/>
  </sheetData>
  <mergeCells count="87">
    <mergeCell ref="A91:C91"/>
    <mergeCell ref="D91:H91"/>
    <mergeCell ref="A80:C80"/>
    <mergeCell ref="D80:H80"/>
    <mergeCell ref="A81:C81"/>
    <mergeCell ref="A82:C82"/>
    <mergeCell ref="D81:H81"/>
    <mergeCell ref="D82:H82"/>
    <mergeCell ref="A83:C83"/>
    <mergeCell ref="D83:H83"/>
    <mergeCell ref="A86:H86"/>
    <mergeCell ref="A89:C89"/>
    <mergeCell ref="D89:H89"/>
    <mergeCell ref="A90:C90"/>
    <mergeCell ref="D90:H90"/>
    <mergeCell ref="A39:I39"/>
    <mergeCell ref="A54:C54"/>
    <mergeCell ref="D54:E54"/>
    <mergeCell ref="A56:H56"/>
    <mergeCell ref="D55:E55"/>
    <mergeCell ref="A49:H49"/>
    <mergeCell ref="A50:H50"/>
    <mergeCell ref="F54:H54"/>
    <mergeCell ref="A55:C55"/>
    <mergeCell ref="F55:H55"/>
    <mergeCell ref="A1:I1"/>
    <mergeCell ref="A2:I2"/>
    <mergeCell ref="A3:I3"/>
    <mergeCell ref="A37:I37"/>
    <mergeCell ref="A38:I38"/>
    <mergeCell ref="D59:E59"/>
    <mergeCell ref="F59:H59"/>
    <mergeCell ref="A60:H60"/>
    <mergeCell ref="A57:C57"/>
    <mergeCell ref="D57:E57"/>
    <mergeCell ref="F57:H57"/>
    <mergeCell ref="A61:H61"/>
    <mergeCell ref="A43:C43"/>
    <mergeCell ref="D43:E43"/>
    <mergeCell ref="F43:H43"/>
    <mergeCell ref="A44:C44"/>
    <mergeCell ref="F44:H44"/>
    <mergeCell ref="A45:H45"/>
    <mergeCell ref="A46:C46"/>
    <mergeCell ref="F46:H46"/>
    <mergeCell ref="A47:H47"/>
    <mergeCell ref="D46:E46"/>
    <mergeCell ref="A48:C48"/>
    <mergeCell ref="D48:E48"/>
    <mergeCell ref="F48:H48"/>
    <mergeCell ref="A58:H58"/>
    <mergeCell ref="A59:C59"/>
    <mergeCell ref="A68:I68"/>
    <mergeCell ref="A69:I69"/>
    <mergeCell ref="A70:I70"/>
    <mergeCell ref="A85:C85"/>
    <mergeCell ref="D85:H85"/>
    <mergeCell ref="A84:C84"/>
    <mergeCell ref="D84:H84"/>
    <mergeCell ref="A92:C92"/>
    <mergeCell ref="D92:H92"/>
    <mergeCell ref="A93:C93"/>
    <mergeCell ref="D93:H93"/>
    <mergeCell ref="A94:C94"/>
    <mergeCell ref="D94:H94"/>
    <mergeCell ref="A111:H111"/>
    <mergeCell ref="A95:H95"/>
    <mergeCell ref="A107:C107"/>
    <mergeCell ref="D107:H107"/>
    <mergeCell ref="A108:C108"/>
    <mergeCell ref="A109:C109"/>
    <mergeCell ref="A117:C117"/>
    <mergeCell ref="D117:H117"/>
    <mergeCell ref="A118:H118"/>
    <mergeCell ref="A101:I101"/>
    <mergeCell ref="A102:I102"/>
    <mergeCell ref="A103:I103"/>
    <mergeCell ref="A114:C114"/>
    <mergeCell ref="D114:H114"/>
    <mergeCell ref="A115:C115"/>
    <mergeCell ref="D115:H115"/>
    <mergeCell ref="A116:C116"/>
    <mergeCell ref="D116:H116"/>
    <mergeCell ref="A110:C110"/>
    <mergeCell ref="D108:H108"/>
    <mergeCell ref="D109:H109"/>
    <mergeCell ref="D110:H110"/>
  </mergeCells>
  <pageMargins left="0.65" right="0.34" top="0.5" bottom="0.4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22" workbookViewId="0">
      <selection activeCell="E19" sqref="E19"/>
    </sheetView>
  </sheetViews>
  <sheetFormatPr defaultRowHeight="23.25" x14ac:dyDescent="0.5"/>
  <cols>
    <col min="1" max="1" width="19.125" style="199" customWidth="1"/>
    <col min="2" max="2" width="6.75" style="199" customWidth="1"/>
    <col min="3" max="3" width="8.375" style="199" customWidth="1"/>
    <col min="4" max="4" width="9" style="199" customWidth="1"/>
    <col min="5" max="6" width="8.375" style="199" customWidth="1"/>
    <col min="7" max="7" width="9.625" style="199" customWidth="1"/>
    <col min="8" max="8" width="8.5" style="199" customWidth="1"/>
    <col min="9" max="9" width="9.25" style="199" customWidth="1"/>
    <col min="10" max="10" width="10" style="199" customWidth="1"/>
    <col min="11" max="259" width="9" style="199"/>
    <col min="260" max="260" width="28" style="199" customWidth="1"/>
    <col min="261" max="261" width="11.375" style="199" customWidth="1"/>
    <col min="262" max="262" width="10.625" style="199" customWidth="1"/>
    <col min="263" max="263" width="10.25" style="199" customWidth="1"/>
    <col min="264" max="264" width="11.25" style="199" customWidth="1"/>
    <col min="265" max="265" width="10.25" style="199" customWidth="1"/>
    <col min="266" max="266" width="10.75" style="199" customWidth="1"/>
    <col min="267" max="515" width="9" style="199"/>
    <col min="516" max="516" width="28" style="199" customWidth="1"/>
    <col min="517" max="517" width="11.375" style="199" customWidth="1"/>
    <col min="518" max="518" width="10.625" style="199" customWidth="1"/>
    <col min="519" max="519" width="10.25" style="199" customWidth="1"/>
    <col min="520" max="520" width="11.25" style="199" customWidth="1"/>
    <col min="521" max="521" width="10.25" style="199" customWidth="1"/>
    <col min="522" max="522" width="10.75" style="199" customWidth="1"/>
    <col min="523" max="771" width="9" style="199"/>
    <col min="772" max="772" width="28" style="199" customWidth="1"/>
    <col min="773" max="773" width="11.375" style="199" customWidth="1"/>
    <col min="774" max="774" width="10.625" style="199" customWidth="1"/>
    <col min="775" max="775" width="10.25" style="199" customWidth="1"/>
    <col min="776" max="776" width="11.25" style="199" customWidth="1"/>
    <col min="777" max="777" width="10.25" style="199" customWidth="1"/>
    <col min="778" max="778" width="10.75" style="199" customWidth="1"/>
    <col min="779" max="1027" width="9" style="199"/>
    <col min="1028" max="1028" width="28" style="199" customWidth="1"/>
    <col min="1029" max="1029" width="11.375" style="199" customWidth="1"/>
    <col min="1030" max="1030" width="10.625" style="199" customWidth="1"/>
    <col min="1031" max="1031" width="10.25" style="199" customWidth="1"/>
    <col min="1032" max="1032" width="11.25" style="199" customWidth="1"/>
    <col min="1033" max="1033" width="10.25" style="199" customWidth="1"/>
    <col min="1034" max="1034" width="10.75" style="199" customWidth="1"/>
    <col min="1035" max="1283" width="9" style="199"/>
    <col min="1284" max="1284" width="28" style="199" customWidth="1"/>
    <col min="1285" max="1285" width="11.375" style="199" customWidth="1"/>
    <col min="1286" max="1286" width="10.625" style="199" customWidth="1"/>
    <col min="1287" max="1287" width="10.25" style="199" customWidth="1"/>
    <col min="1288" max="1288" width="11.25" style="199" customWidth="1"/>
    <col min="1289" max="1289" width="10.25" style="199" customWidth="1"/>
    <col min="1290" max="1290" width="10.75" style="199" customWidth="1"/>
    <col min="1291" max="1539" width="9" style="199"/>
    <col min="1540" max="1540" width="28" style="199" customWidth="1"/>
    <col min="1541" max="1541" width="11.375" style="199" customWidth="1"/>
    <col min="1542" max="1542" width="10.625" style="199" customWidth="1"/>
    <col min="1543" max="1543" width="10.25" style="199" customWidth="1"/>
    <col min="1544" max="1544" width="11.25" style="199" customWidth="1"/>
    <col min="1545" max="1545" width="10.25" style="199" customWidth="1"/>
    <col min="1546" max="1546" width="10.75" style="199" customWidth="1"/>
    <col min="1547" max="1795" width="9" style="199"/>
    <col min="1796" max="1796" width="28" style="199" customWidth="1"/>
    <col min="1797" max="1797" width="11.375" style="199" customWidth="1"/>
    <col min="1798" max="1798" width="10.625" style="199" customWidth="1"/>
    <col min="1799" max="1799" width="10.25" style="199" customWidth="1"/>
    <col min="1800" max="1800" width="11.25" style="199" customWidth="1"/>
    <col min="1801" max="1801" width="10.25" style="199" customWidth="1"/>
    <col min="1802" max="1802" width="10.75" style="199" customWidth="1"/>
    <col min="1803" max="2051" width="9" style="199"/>
    <col min="2052" max="2052" width="28" style="199" customWidth="1"/>
    <col min="2053" max="2053" width="11.375" style="199" customWidth="1"/>
    <col min="2054" max="2054" width="10.625" style="199" customWidth="1"/>
    <col min="2055" max="2055" width="10.25" style="199" customWidth="1"/>
    <col min="2056" max="2056" width="11.25" style="199" customWidth="1"/>
    <col min="2057" max="2057" width="10.25" style="199" customWidth="1"/>
    <col min="2058" max="2058" width="10.75" style="199" customWidth="1"/>
    <col min="2059" max="2307" width="9" style="199"/>
    <col min="2308" max="2308" width="28" style="199" customWidth="1"/>
    <col min="2309" max="2309" width="11.375" style="199" customWidth="1"/>
    <col min="2310" max="2310" width="10.625" style="199" customWidth="1"/>
    <col min="2311" max="2311" width="10.25" style="199" customWidth="1"/>
    <col min="2312" max="2312" width="11.25" style="199" customWidth="1"/>
    <col min="2313" max="2313" width="10.25" style="199" customWidth="1"/>
    <col min="2314" max="2314" width="10.75" style="199" customWidth="1"/>
    <col min="2315" max="2563" width="9" style="199"/>
    <col min="2564" max="2564" width="28" style="199" customWidth="1"/>
    <col min="2565" max="2565" width="11.375" style="199" customWidth="1"/>
    <col min="2566" max="2566" width="10.625" style="199" customWidth="1"/>
    <col min="2567" max="2567" width="10.25" style="199" customWidth="1"/>
    <col min="2568" max="2568" width="11.25" style="199" customWidth="1"/>
    <col min="2569" max="2569" width="10.25" style="199" customWidth="1"/>
    <col min="2570" max="2570" width="10.75" style="199" customWidth="1"/>
    <col min="2571" max="2819" width="9" style="199"/>
    <col min="2820" max="2820" width="28" style="199" customWidth="1"/>
    <col min="2821" max="2821" width="11.375" style="199" customWidth="1"/>
    <col min="2822" max="2822" width="10.625" style="199" customWidth="1"/>
    <col min="2823" max="2823" width="10.25" style="199" customWidth="1"/>
    <col min="2824" max="2824" width="11.25" style="199" customWidth="1"/>
    <col min="2825" max="2825" width="10.25" style="199" customWidth="1"/>
    <col min="2826" max="2826" width="10.75" style="199" customWidth="1"/>
    <col min="2827" max="3075" width="9" style="199"/>
    <col min="3076" max="3076" width="28" style="199" customWidth="1"/>
    <col min="3077" max="3077" width="11.375" style="199" customWidth="1"/>
    <col min="3078" max="3078" width="10.625" style="199" customWidth="1"/>
    <col min="3079" max="3079" width="10.25" style="199" customWidth="1"/>
    <col min="3080" max="3080" width="11.25" style="199" customWidth="1"/>
    <col min="3081" max="3081" width="10.25" style="199" customWidth="1"/>
    <col min="3082" max="3082" width="10.75" style="199" customWidth="1"/>
    <col min="3083" max="3331" width="9" style="199"/>
    <col min="3332" max="3332" width="28" style="199" customWidth="1"/>
    <col min="3333" max="3333" width="11.375" style="199" customWidth="1"/>
    <col min="3334" max="3334" width="10.625" style="199" customWidth="1"/>
    <col min="3335" max="3335" width="10.25" style="199" customWidth="1"/>
    <col min="3336" max="3336" width="11.25" style="199" customWidth="1"/>
    <col min="3337" max="3337" width="10.25" style="199" customWidth="1"/>
    <col min="3338" max="3338" width="10.75" style="199" customWidth="1"/>
    <col min="3339" max="3587" width="9" style="199"/>
    <col min="3588" max="3588" width="28" style="199" customWidth="1"/>
    <col min="3589" max="3589" width="11.375" style="199" customWidth="1"/>
    <col min="3590" max="3590" width="10.625" style="199" customWidth="1"/>
    <col min="3591" max="3591" width="10.25" style="199" customWidth="1"/>
    <col min="3592" max="3592" width="11.25" style="199" customWidth="1"/>
    <col min="3593" max="3593" width="10.25" style="199" customWidth="1"/>
    <col min="3594" max="3594" width="10.75" style="199" customWidth="1"/>
    <col min="3595" max="3843" width="9" style="199"/>
    <col min="3844" max="3844" width="28" style="199" customWidth="1"/>
    <col min="3845" max="3845" width="11.375" style="199" customWidth="1"/>
    <col min="3846" max="3846" width="10.625" style="199" customWidth="1"/>
    <col min="3847" max="3847" width="10.25" style="199" customWidth="1"/>
    <col min="3848" max="3848" width="11.25" style="199" customWidth="1"/>
    <col min="3849" max="3849" width="10.25" style="199" customWidth="1"/>
    <col min="3850" max="3850" width="10.75" style="199" customWidth="1"/>
    <col min="3851" max="4099" width="9" style="199"/>
    <col min="4100" max="4100" width="28" style="199" customWidth="1"/>
    <col min="4101" max="4101" width="11.375" style="199" customWidth="1"/>
    <col min="4102" max="4102" width="10.625" style="199" customWidth="1"/>
    <col min="4103" max="4103" width="10.25" style="199" customWidth="1"/>
    <col min="4104" max="4104" width="11.25" style="199" customWidth="1"/>
    <col min="4105" max="4105" width="10.25" style="199" customWidth="1"/>
    <col min="4106" max="4106" width="10.75" style="199" customWidth="1"/>
    <col min="4107" max="4355" width="9" style="199"/>
    <col min="4356" max="4356" width="28" style="199" customWidth="1"/>
    <col min="4357" max="4357" width="11.375" style="199" customWidth="1"/>
    <col min="4358" max="4358" width="10.625" style="199" customWidth="1"/>
    <col min="4359" max="4359" width="10.25" style="199" customWidth="1"/>
    <col min="4360" max="4360" width="11.25" style="199" customWidth="1"/>
    <col min="4361" max="4361" width="10.25" style="199" customWidth="1"/>
    <col min="4362" max="4362" width="10.75" style="199" customWidth="1"/>
    <col min="4363" max="4611" width="9" style="199"/>
    <col min="4612" max="4612" width="28" style="199" customWidth="1"/>
    <col min="4613" max="4613" width="11.375" style="199" customWidth="1"/>
    <col min="4614" max="4614" width="10.625" style="199" customWidth="1"/>
    <col min="4615" max="4615" width="10.25" style="199" customWidth="1"/>
    <col min="4616" max="4616" width="11.25" style="199" customWidth="1"/>
    <col min="4617" max="4617" width="10.25" style="199" customWidth="1"/>
    <col min="4618" max="4618" width="10.75" style="199" customWidth="1"/>
    <col min="4619" max="4867" width="9" style="199"/>
    <col min="4868" max="4868" width="28" style="199" customWidth="1"/>
    <col min="4869" max="4869" width="11.375" style="199" customWidth="1"/>
    <col min="4870" max="4870" width="10.625" style="199" customWidth="1"/>
    <col min="4871" max="4871" width="10.25" style="199" customWidth="1"/>
    <col min="4872" max="4872" width="11.25" style="199" customWidth="1"/>
    <col min="4873" max="4873" width="10.25" style="199" customWidth="1"/>
    <col min="4874" max="4874" width="10.75" style="199" customWidth="1"/>
    <col min="4875" max="5123" width="9" style="199"/>
    <col min="5124" max="5124" width="28" style="199" customWidth="1"/>
    <col min="5125" max="5125" width="11.375" style="199" customWidth="1"/>
    <col min="5126" max="5126" width="10.625" style="199" customWidth="1"/>
    <col min="5127" max="5127" width="10.25" style="199" customWidth="1"/>
    <col min="5128" max="5128" width="11.25" style="199" customWidth="1"/>
    <col min="5129" max="5129" width="10.25" style="199" customWidth="1"/>
    <col min="5130" max="5130" width="10.75" style="199" customWidth="1"/>
    <col min="5131" max="5379" width="9" style="199"/>
    <col min="5380" max="5380" width="28" style="199" customWidth="1"/>
    <col min="5381" max="5381" width="11.375" style="199" customWidth="1"/>
    <col min="5382" max="5382" width="10.625" style="199" customWidth="1"/>
    <col min="5383" max="5383" width="10.25" style="199" customWidth="1"/>
    <col min="5384" max="5384" width="11.25" style="199" customWidth="1"/>
    <col min="5385" max="5385" width="10.25" style="199" customWidth="1"/>
    <col min="5386" max="5386" width="10.75" style="199" customWidth="1"/>
    <col min="5387" max="5635" width="9" style="199"/>
    <col min="5636" max="5636" width="28" style="199" customWidth="1"/>
    <col min="5637" max="5637" width="11.375" style="199" customWidth="1"/>
    <col min="5638" max="5638" width="10.625" style="199" customWidth="1"/>
    <col min="5639" max="5639" width="10.25" style="199" customWidth="1"/>
    <col min="5640" max="5640" width="11.25" style="199" customWidth="1"/>
    <col min="5641" max="5641" width="10.25" style="199" customWidth="1"/>
    <col min="5642" max="5642" width="10.75" style="199" customWidth="1"/>
    <col min="5643" max="5891" width="9" style="199"/>
    <col min="5892" max="5892" width="28" style="199" customWidth="1"/>
    <col min="5893" max="5893" width="11.375" style="199" customWidth="1"/>
    <col min="5894" max="5894" width="10.625" style="199" customWidth="1"/>
    <col min="5895" max="5895" width="10.25" style="199" customWidth="1"/>
    <col min="5896" max="5896" width="11.25" style="199" customWidth="1"/>
    <col min="5897" max="5897" width="10.25" style="199" customWidth="1"/>
    <col min="5898" max="5898" width="10.75" style="199" customWidth="1"/>
    <col min="5899" max="6147" width="9" style="199"/>
    <col min="6148" max="6148" width="28" style="199" customWidth="1"/>
    <col min="6149" max="6149" width="11.375" style="199" customWidth="1"/>
    <col min="6150" max="6150" width="10.625" style="199" customWidth="1"/>
    <col min="6151" max="6151" width="10.25" style="199" customWidth="1"/>
    <col min="6152" max="6152" width="11.25" style="199" customWidth="1"/>
    <col min="6153" max="6153" width="10.25" style="199" customWidth="1"/>
    <col min="6154" max="6154" width="10.75" style="199" customWidth="1"/>
    <col min="6155" max="6403" width="9" style="199"/>
    <col min="6404" max="6404" width="28" style="199" customWidth="1"/>
    <col min="6405" max="6405" width="11.375" style="199" customWidth="1"/>
    <col min="6406" max="6406" width="10.625" style="199" customWidth="1"/>
    <col min="6407" max="6407" width="10.25" style="199" customWidth="1"/>
    <col min="6408" max="6408" width="11.25" style="199" customWidth="1"/>
    <col min="6409" max="6409" width="10.25" style="199" customWidth="1"/>
    <col min="6410" max="6410" width="10.75" style="199" customWidth="1"/>
    <col min="6411" max="6659" width="9" style="199"/>
    <col min="6660" max="6660" width="28" style="199" customWidth="1"/>
    <col min="6661" max="6661" width="11.375" style="199" customWidth="1"/>
    <col min="6662" max="6662" width="10.625" style="199" customWidth="1"/>
    <col min="6663" max="6663" width="10.25" style="199" customWidth="1"/>
    <col min="6664" max="6664" width="11.25" style="199" customWidth="1"/>
    <col min="6665" max="6665" width="10.25" style="199" customWidth="1"/>
    <col min="6666" max="6666" width="10.75" style="199" customWidth="1"/>
    <col min="6667" max="6915" width="9" style="199"/>
    <col min="6916" max="6916" width="28" style="199" customWidth="1"/>
    <col min="6917" max="6917" width="11.375" style="199" customWidth="1"/>
    <col min="6918" max="6918" width="10.625" style="199" customWidth="1"/>
    <col min="6919" max="6919" width="10.25" style="199" customWidth="1"/>
    <col min="6920" max="6920" width="11.25" style="199" customWidth="1"/>
    <col min="6921" max="6921" width="10.25" style="199" customWidth="1"/>
    <col min="6922" max="6922" width="10.75" style="199" customWidth="1"/>
    <col min="6923" max="7171" width="9" style="199"/>
    <col min="7172" max="7172" width="28" style="199" customWidth="1"/>
    <col min="7173" max="7173" width="11.375" style="199" customWidth="1"/>
    <col min="7174" max="7174" width="10.625" style="199" customWidth="1"/>
    <col min="7175" max="7175" width="10.25" style="199" customWidth="1"/>
    <col min="7176" max="7176" width="11.25" style="199" customWidth="1"/>
    <col min="7177" max="7177" width="10.25" style="199" customWidth="1"/>
    <col min="7178" max="7178" width="10.75" style="199" customWidth="1"/>
    <col min="7179" max="7427" width="9" style="199"/>
    <col min="7428" max="7428" width="28" style="199" customWidth="1"/>
    <col min="7429" max="7429" width="11.375" style="199" customWidth="1"/>
    <col min="7430" max="7430" width="10.625" style="199" customWidth="1"/>
    <col min="7431" max="7431" width="10.25" style="199" customWidth="1"/>
    <col min="7432" max="7432" width="11.25" style="199" customWidth="1"/>
    <col min="7433" max="7433" width="10.25" style="199" customWidth="1"/>
    <col min="7434" max="7434" width="10.75" style="199" customWidth="1"/>
    <col min="7435" max="7683" width="9" style="199"/>
    <col min="7684" max="7684" width="28" style="199" customWidth="1"/>
    <col min="7685" max="7685" width="11.375" style="199" customWidth="1"/>
    <col min="7686" max="7686" width="10.625" style="199" customWidth="1"/>
    <col min="7687" max="7687" width="10.25" style="199" customWidth="1"/>
    <col min="7688" max="7688" width="11.25" style="199" customWidth="1"/>
    <col min="7689" max="7689" width="10.25" style="199" customWidth="1"/>
    <col min="7690" max="7690" width="10.75" style="199" customWidth="1"/>
    <col min="7691" max="7939" width="9" style="199"/>
    <col min="7940" max="7940" width="28" style="199" customWidth="1"/>
    <col min="7941" max="7941" width="11.375" style="199" customWidth="1"/>
    <col min="7942" max="7942" width="10.625" style="199" customWidth="1"/>
    <col min="7943" max="7943" width="10.25" style="199" customWidth="1"/>
    <col min="7944" max="7944" width="11.25" style="199" customWidth="1"/>
    <col min="7945" max="7945" width="10.25" style="199" customWidth="1"/>
    <col min="7946" max="7946" width="10.75" style="199" customWidth="1"/>
    <col min="7947" max="8195" width="9" style="199"/>
    <col min="8196" max="8196" width="28" style="199" customWidth="1"/>
    <col min="8197" max="8197" width="11.375" style="199" customWidth="1"/>
    <col min="8198" max="8198" width="10.625" style="199" customWidth="1"/>
    <col min="8199" max="8199" width="10.25" style="199" customWidth="1"/>
    <col min="8200" max="8200" width="11.25" style="199" customWidth="1"/>
    <col min="8201" max="8201" width="10.25" style="199" customWidth="1"/>
    <col min="8202" max="8202" width="10.75" style="199" customWidth="1"/>
    <col min="8203" max="8451" width="9" style="199"/>
    <col min="8452" max="8452" width="28" style="199" customWidth="1"/>
    <col min="8453" max="8453" width="11.375" style="199" customWidth="1"/>
    <col min="8454" max="8454" width="10.625" style="199" customWidth="1"/>
    <col min="8455" max="8455" width="10.25" style="199" customWidth="1"/>
    <col min="8456" max="8456" width="11.25" style="199" customWidth="1"/>
    <col min="8457" max="8457" width="10.25" style="199" customWidth="1"/>
    <col min="8458" max="8458" width="10.75" style="199" customWidth="1"/>
    <col min="8459" max="8707" width="9" style="199"/>
    <col min="8708" max="8708" width="28" style="199" customWidth="1"/>
    <col min="8709" max="8709" width="11.375" style="199" customWidth="1"/>
    <col min="8710" max="8710" width="10.625" style="199" customWidth="1"/>
    <col min="8711" max="8711" width="10.25" style="199" customWidth="1"/>
    <col min="8712" max="8712" width="11.25" style="199" customWidth="1"/>
    <col min="8713" max="8713" width="10.25" style="199" customWidth="1"/>
    <col min="8714" max="8714" width="10.75" style="199" customWidth="1"/>
    <col min="8715" max="8963" width="9" style="199"/>
    <col min="8964" max="8964" width="28" style="199" customWidth="1"/>
    <col min="8965" max="8965" width="11.375" style="199" customWidth="1"/>
    <col min="8966" max="8966" width="10.625" style="199" customWidth="1"/>
    <col min="8967" max="8967" width="10.25" style="199" customWidth="1"/>
    <col min="8968" max="8968" width="11.25" style="199" customWidth="1"/>
    <col min="8969" max="8969" width="10.25" style="199" customWidth="1"/>
    <col min="8970" max="8970" width="10.75" style="199" customWidth="1"/>
    <col min="8971" max="9219" width="9" style="199"/>
    <col min="9220" max="9220" width="28" style="199" customWidth="1"/>
    <col min="9221" max="9221" width="11.375" style="199" customWidth="1"/>
    <col min="9222" max="9222" width="10.625" style="199" customWidth="1"/>
    <col min="9223" max="9223" width="10.25" style="199" customWidth="1"/>
    <col min="9224" max="9224" width="11.25" style="199" customWidth="1"/>
    <col min="9225" max="9225" width="10.25" style="199" customWidth="1"/>
    <col min="9226" max="9226" width="10.75" style="199" customWidth="1"/>
    <col min="9227" max="9475" width="9" style="199"/>
    <col min="9476" max="9476" width="28" style="199" customWidth="1"/>
    <col min="9477" max="9477" width="11.375" style="199" customWidth="1"/>
    <col min="9478" max="9478" width="10.625" style="199" customWidth="1"/>
    <col min="9479" max="9479" width="10.25" style="199" customWidth="1"/>
    <col min="9480" max="9480" width="11.25" style="199" customWidth="1"/>
    <col min="9481" max="9481" width="10.25" style="199" customWidth="1"/>
    <col min="9482" max="9482" width="10.75" style="199" customWidth="1"/>
    <col min="9483" max="9731" width="9" style="199"/>
    <col min="9732" max="9732" width="28" style="199" customWidth="1"/>
    <col min="9733" max="9733" width="11.375" style="199" customWidth="1"/>
    <col min="9734" max="9734" width="10.625" style="199" customWidth="1"/>
    <col min="9735" max="9735" width="10.25" style="199" customWidth="1"/>
    <col min="9736" max="9736" width="11.25" style="199" customWidth="1"/>
    <col min="9737" max="9737" width="10.25" style="199" customWidth="1"/>
    <col min="9738" max="9738" width="10.75" style="199" customWidth="1"/>
    <col min="9739" max="9987" width="9" style="199"/>
    <col min="9988" max="9988" width="28" style="199" customWidth="1"/>
    <col min="9989" max="9989" width="11.375" style="199" customWidth="1"/>
    <col min="9990" max="9990" width="10.625" style="199" customWidth="1"/>
    <col min="9991" max="9991" width="10.25" style="199" customWidth="1"/>
    <col min="9992" max="9992" width="11.25" style="199" customWidth="1"/>
    <col min="9993" max="9993" width="10.25" style="199" customWidth="1"/>
    <col min="9994" max="9994" width="10.75" style="199" customWidth="1"/>
    <col min="9995" max="10243" width="9" style="199"/>
    <col min="10244" max="10244" width="28" style="199" customWidth="1"/>
    <col min="10245" max="10245" width="11.375" style="199" customWidth="1"/>
    <col min="10246" max="10246" width="10.625" style="199" customWidth="1"/>
    <col min="10247" max="10247" width="10.25" style="199" customWidth="1"/>
    <col min="10248" max="10248" width="11.25" style="199" customWidth="1"/>
    <col min="10249" max="10249" width="10.25" style="199" customWidth="1"/>
    <col min="10250" max="10250" width="10.75" style="199" customWidth="1"/>
    <col min="10251" max="10499" width="9" style="199"/>
    <col min="10500" max="10500" width="28" style="199" customWidth="1"/>
    <col min="10501" max="10501" width="11.375" style="199" customWidth="1"/>
    <col min="10502" max="10502" width="10.625" style="199" customWidth="1"/>
    <col min="10503" max="10503" width="10.25" style="199" customWidth="1"/>
    <col min="10504" max="10504" width="11.25" style="199" customWidth="1"/>
    <col min="10505" max="10505" width="10.25" style="199" customWidth="1"/>
    <col min="10506" max="10506" width="10.75" style="199" customWidth="1"/>
    <col min="10507" max="10755" width="9" style="199"/>
    <col min="10756" max="10756" width="28" style="199" customWidth="1"/>
    <col min="10757" max="10757" width="11.375" style="199" customWidth="1"/>
    <col min="10758" max="10758" width="10.625" style="199" customWidth="1"/>
    <col min="10759" max="10759" width="10.25" style="199" customWidth="1"/>
    <col min="10760" max="10760" width="11.25" style="199" customWidth="1"/>
    <col min="10761" max="10761" width="10.25" style="199" customWidth="1"/>
    <col min="10762" max="10762" width="10.75" style="199" customWidth="1"/>
    <col min="10763" max="11011" width="9" style="199"/>
    <col min="11012" max="11012" width="28" style="199" customWidth="1"/>
    <col min="11013" max="11013" width="11.375" style="199" customWidth="1"/>
    <col min="11014" max="11014" width="10.625" style="199" customWidth="1"/>
    <col min="11015" max="11015" width="10.25" style="199" customWidth="1"/>
    <col min="11016" max="11016" width="11.25" style="199" customWidth="1"/>
    <col min="11017" max="11017" width="10.25" style="199" customWidth="1"/>
    <col min="11018" max="11018" width="10.75" style="199" customWidth="1"/>
    <col min="11019" max="11267" width="9" style="199"/>
    <col min="11268" max="11268" width="28" style="199" customWidth="1"/>
    <col min="11269" max="11269" width="11.375" style="199" customWidth="1"/>
    <col min="11270" max="11270" width="10.625" style="199" customWidth="1"/>
    <col min="11271" max="11271" width="10.25" style="199" customWidth="1"/>
    <col min="11272" max="11272" width="11.25" style="199" customWidth="1"/>
    <col min="11273" max="11273" width="10.25" style="199" customWidth="1"/>
    <col min="11274" max="11274" width="10.75" style="199" customWidth="1"/>
    <col min="11275" max="11523" width="9" style="199"/>
    <col min="11524" max="11524" width="28" style="199" customWidth="1"/>
    <col min="11525" max="11525" width="11.375" style="199" customWidth="1"/>
    <col min="11526" max="11526" width="10.625" style="199" customWidth="1"/>
    <col min="11527" max="11527" width="10.25" style="199" customWidth="1"/>
    <col min="11528" max="11528" width="11.25" style="199" customWidth="1"/>
    <col min="11529" max="11529" width="10.25" style="199" customWidth="1"/>
    <col min="11530" max="11530" width="10.75" style="199" customWidth="1"/>
    <col min="11531" max="11779" width="9" style="199"/>
    <col min="11780" max="11780" width="28" style="199" customWidth="1"/>
    <col min="11781" max="11781" width="11.375" style="199" customWidth="1"/>
    <col min="11782" max="11782" width="10.625" style="199" customWidth="1"/>
    <col min="11783" max="11783" width="10.25" style="199" customWidth="1"/>
    <col min="11784" max="11784" width="11.25" style="199" customWidth="1"/>
    <col min="11785" max="11785" width="10.25" style="199" customWidth="1"/>
    <col min="11786" max="11786" width="10.75" style="199" customWidth="1"/>
    <col min="11787" max="12035" width="9" style="199"/>
    <col min="12036" max="12036" width="28" style="199" customWidth="1"/>
    <col min="12037" max="12037" width="11.375" style="199" customWidth="1"/>
    <col min="12038" max="12038" width="10.625" style="199" customWidth="1"/>
    <col min="12039" max="12039" width="10.25" style="199" customWidth="1"/>
    <col min="12040" max="12040" width="11.25" style="199" customWidth="1"/>
    <col min="12041" max="12041" width="10.25" style="199" customWidth="1"/>
    <col min="12042" max="12042" width="10.75" style="199" customWidth="1"/>
    <col min="12043" max="12291" width="9" style="199"/>
    <col min="12292" max="12292" width="28" style="199" customWidth="1"/>
    <col min="12293" max="12293" width="11.375" style="199" customWidth="1"/>
    <col min="12294" max="12294" width="10.625" style="199" customWidth="1"/>
    <col min="12295" max="12295" width="10.25" style="199" customWidth="1"/>
    <col min="12296" max="12296" width="11.25" style="199" customWidth="1"/>
    <col min="12297" max="12297" width="10.25" style="199" customWidth="1"/>
    <col min="12298" max="12298" width="10.75" style="199" customWidth="1"/>
    <col min="12299" max="12547" width="9" style="199"/>
    <col min="12548" max="12548" width="28" style="199" customWidth="1"/>
    <col min="12549" max="12549" width="11.375" style="199" customWidth="1"/>
    <col min="12550" max="12550" width="10.625" style="199" customWidth="1"/>
    <col min="12551" max="12551" width="10.25" style="199" customWidth="1"/>
    <col min="12552" max="12552" width="11.25" style="199" customWidth="1"/>
    <col min="12553" max="12553" width="10.25" style="199" customWidth="1"/>
    <col min="12554" max="12554" width="10.75" style="199" customWidth="1"/>
    <col min="12555" max="12803" width="9" style="199"/>
    <col min="12804" max="12804" width="28" style="199" customWidth="1"/>
    <col min="12805" max="12805" width="11.375" style="199" customWidth="1"/>
    <col min="12806" max="12806" width="10.625" style="199" customWidth="1"/>
    <col min="12807" max="12807" width="10.25" style="199" customWidth="1"/>
    <col min="12808" max="12808" width="11.25" style="199" customWidth="1"/>
    <col min="12809" max="12809" width="10.25" style="199" customWidth="1"/>
    <col min="12810" max="12810" width="10.75" style="199" customWidth="1"/>
    <col min="12811" max="13059" width="9" style="199"/>
    <col min="13060" max="13060" width="28" style="199" customWidth="1"/>
    <col min="13061" max="13061" width="11.375" style="199" customWidth="1"/>
    <col min="13062" max="13062" width="10.625" style="199" customWidth="1"/>
    <col min="13063" max="13063" width="10.25" style="199" customWidth="1"/>
    <col min="13064" max="13064" width="11.25" style="199" customWidth="1"/>
    <col min="13065" max="13065" width="10.25" style="199" customWidth="1"/>
    <col min="13066" max="13066" width="10.75" style="199" customWidth="1"/>
    <col min="13067" max="13315" width="9" style="199"/>
    <col min="13316" max="13316" width="28" style="199" customWidth="1"/>
    <col min="13317" max="13317" width="11.375" style="199" customWidth="1"/>
    <col min="13318" max="13318" width="10.625" style="199" customWidth="1"/>
    <col min="13319" max="13319" width="10.25" style="199" customWidth="1"/>
    <col min="13320" max="13320" width="11.25" style="199" customWidth="1"/>
    <col min="13321" max="13321" width="10.25" style="199" customWidth="1"/>
    <col min="13322" max="13322" width="10.75" style="199" customWidth="1"/>
    <col min="13323" max="13571" width="9" style="199"/>
    <col min="13572" max="13572" width="28" style="199" customWidth="1"/>
    <col min="13573" max="13573" width="11.375" style="199" customWidth="1"/>
    <col min="13574" max="13574" width="10.625" style="199" customWidth="1"/>
    <col min="13575" max="13575" width="10.25" style="199" customWidth="1"/>
    <col min="13576" max="13576" width="11.25" style="199" customWidth="1"/>
    <col min="13577" max="13577" width="10.25" style="199" customWidth="1"/>
    <col min="13578" max="13578" width="10.75" style="199" customWidth="1"/>
    <col min="13579" max="13827" width="9" style="199"/>
    <col min="13828" max="13828" width="28" style="199" customWidth="1"/>
    <col min="13829" max="13829" width="11.375" style="199" customWidth="1"/>
    <col min="13830" max="13830" width="10.625" style="199" customWidth="1"/>
    <col min="13831" max="13831" width="10.25" style="199" customWidth="1"/>
    <col min="13832" max="13832" width="11.25" style="199" customWidth="1"/>
    <col min="13833" max="13833" width="10.25" style="199" customWidth="1"/>
    <col min="13834" max="13834" width="10.75" style="199" customWidth="1"/>
    <col min="13835" max="14083" width="9" style="199"/>
    <col min="14084" max="14084" width="28" style="199" customWidth="1"/>
    <col min="14085" max="14085" width="11.375" style="199" customWidth="1"/>
    <col min="14086" max="14086" width="10.625" style="199" customWidth="1"/>
    <col min="14087" max="14087" width="10.25" style="199" customWidth="1"/>
    <col min="14088" max="14088" width="11.25" style="199" customWidth="1"/>
    <col min="14089" max="14089" width="10.25" style="199" customWidth="1"/>
    <col min="14090" max="14090" width="10.75" style="199" customWidth="1"/>
    <col min="14091" max="14339" width="9" style="199"/>
    <col min="14340" max="14340" width="28" style="199" customWidth="1"/>
    <col min="14341" max="14341" width="11.375" style="199" customWidth="1"/>
    <col min="14342" max="14342" width="10.625" style="199" customWidth="1"/>
    <col min="14343" max="14343" width="10.25" style="199" customWidth="1"/>
    <col min="14344" max="14344" width="11.25" style="199" customWidth="1"/>
    <col min="14345" max="14345" width="10.25" style="199" customWidth="1"/>
    <col min="14346" max="14346" width="10.75" style="199" customWidth="1"/>
    <col min="14347" max="14595" width="9" style="199"/>
    <col min="14596" max="14596" width="28" style="199" customWidth="1"/>
    <col min="14597" max="14597" width="11.375" style="199" customWidth="1"/>
    <col min="14598" max="14598" width="10.625" style="199" customWidth="1"/>
    <col min="14599" max="14599" width="10.25" style="199" customWidth="1"/>
    <col min="14600" max="14600" width="11.25" style="199" customWidth="1"/>
    <col min="14601" max="14601" width="10.25" style="199" customWidth="1"/>
    <col min="14602" max="14602" width="10.75" style="199" customWidth="1"/>
    <col min="14603" max="14851" width="9" style="199"/>
    <col min="14852" max="14852" width="28" style="199" customWidth="1"/>
    <col min="14853" max="14853" width="11.375" style="199" customWidth="1"/>
    <col min="14854" max="14854" width="10.625" style="199" customWidth="1"/>
    <col min="14855" max="14855" width="10.25" style="199" customWidth="1"/>
    <col min="14856" max="14856" width="11.25" style="199" customWidth="1"/>
    <col min="14857" max="14857" width="10.25" style="199" customWidth="1"/>
    <col min="14858" max="14858" width="10.75" style="199" customWidth="1"/>
    <col min="14859" max="15107" width="9" style="199"/>
    <col min="15108" max="15108" width="28" style="199" customWidth="1"/>
    <col min="15109" max="15109" width="11.375" style="199" customWidth="1"/>
    <col min="15110" max="15110" width="10.625" style="199" customWidth="1"/>
    <col min="15111" max="15111" width="10.25" style="199" customWidth="1"/>
    <col min="15112" max="15112" width="11.25" style="199" customWidth="1"/>
    <col min="15113" max="15113" width="10.25" style="199" customWidth="1"/>
    <col min="15114" max="15114" width="10.75" style="199" customWidth="1"/>
    <col min="15115" max="15363" width="9" style="199"/>
    <col min="15364" max="15364" width="28" style="199" customWidth="1"/>
    <col min="15365" max="15365" width="11.375" style="199" customWidth="1"/>
    <col min="15366" max="15366" width="10.625" style="199" customWidth="1"/>
    <col min="15367" max="15367" width="10.25" style="199" customWidth="1"/>
    <col min="15368" max="15368" width="11.25" style="199" customWidth="1"/>
    <col min="15369" max="15369" width="10.25" style="199" customWidth="1"/>
    <col min="15370" max="15370" width="10.75" style="199" customWidth="1"/>
    <col min="15371" max="15619" width="9" style="199"/>
    <col min="15620" max="15620" width="28" style="199" customWidth="1"/>
    <col min="15621" max="15621" width="11.375" style="199" customWidth="1"/>
    <col min="15622" max="15622" width="10.625" style="199" customWidth="1"/>
    <col min="15623" max="15623" width="10.25" style="199" customWidth="1"/>
    <col min="15624" max="15624" width="11.25" style="199" customWidth="1"/>
    <col min="15625" max="15625" width="10.25" style="199" customWidth="1"/>
    <col min="15626" max="15626" width="10.75" style="199" customWidth="1"/>
    <col min="15627" max="15875" width="9" style="199"/>
    <col min="15876" max="15876" width="28" style="199" customWidth="1"/>
    <col min="15877" max="15877" width="11.375" style="199" customWidth="1"/>
    <col min="15878" max="15878" width="10.625" style="199" customWidth="1"/>
    <col min="15879" max="15879" width="10.25" style="199" customWidth="1"/>
    <col min="15880" max="15880" width="11.25" style="199" customWidth="1"/>
    <col min="15881" max="15881" width="10.25" style="199" customWidth="1"/>
    <col min="15882" max="15882" width="10.75" style="199" customWidth="1"/>
    <col min="15883" max="16131" width="9" style="199"/>
    <col min="16132" max="16132" width="28" style="199" customWidth="1"/>
    <col min="16133" max="16133" width="11.375" style="199" customWidth="1"/>
    <col min="16134" max="16134" width="10.625" style="199" customWidth="1"/>
    <col min="16135" max="16135" width="10.25" style="199" customWidth="1"/>
    <col min="16136" max="16136" width="11.25" style="199" customWidth="1"/>
    <col min="16137" max="16137" width="10.25" style="199" customWidth="1"/>
    <col min="16138" max="16138" width="10.75" style="199" customWidth="1"/>
    <col min="16139" max="16384" width="9" style="199"/>
  </cols>
  <sheetData>
    <row r="1" spans="1:10" x14ac:dyDescent="0.5">
      <c r="A1" s="376" t="s">
        <v>42</v>
      </c>
      <c r="B1" s="376"/>
      <c r="C1" s="376"/>
      <c r="D1" s="376"/>
      <c r="E1" s="376"/>
      <c r="F1" s="376"/>
      <c r="G1" s="376"/>
      <c r="H1" s="376"/>
      <c r="I1" s="376"/>
      <c r="J1" s="250"/>
    </row>
    <row r="2" spans="1:10" x14ac:dyDescent="0.5">
      <c r="A2" s="376" t="s">
        <v>24</v>
      </c>
      <c r="B2" s="376"/>
      <c r="C2" s="376"/>
      <c r="D2" s="376"/>
      <c r="E2" s="376"/>
      <c r="F2" s="376"/>
      <c r="G2" s="376"/>
      <c r="H2" s="376"/>
      <c r="I2" s="376"/>
      <c r="J2" s="250"/>
    </row>
    <row r="3" spans="1:10" x14ac:dyDescent="0.5">
      <c r="A3" s="376" t="s">
        <v>66</v>
      </c>
      <c r="B3" s="376"/>
      <c r="C3" s="376"/>
      <c r="D3" s="376"/>
      <c r="E3" s="376"/>
      <c r="F3" s="376"/>
      <c r="G3" s="376"/>
      <c r="H3" s="376"/>
      <c r="I3" s="376"/>
      <c r="J3" s="250"/>
    </row>
    <row r="5" spans="1:10" x14ac:dyDescent="0.5">
      <c r="A5" s="200" t="s">
        <v>332</v>
      </c>
      <c r="B5" s="200"/>
      <c r="C5" s="200"/>
      <c r="D5" s="200"/>
    </row>
    <row r="7" spans="1:10" x14ac:dyDescent="0.5">
      <c r="A7" s="364" t="s">
        <v>333</v>
      </c>
      <c r="B7" s="367">
        <v>2561</v>
      </c>
      <c r="C7" s="368"/>
      <c r="D7" s="368"/>
      <c r="E7" s="369"/>
      <c r="F7" s="367">
        <v>2560</v>
      </c>
      <c r="G7" s="368"/>
      <c r="H7" s="368"/>
      <c r="I7" s="369"/>
    </row>
    <row r="8" spans="1:10" x14ac:dyDescent="0.5">
      <c r="A8" s="366"/>
      <c r="B8" s="364" t="s">
        <v>334</v>
      </c>
      <c r="C8" s="201" t="s">
        <v>335</v>
      </c>
      <c r="D8" s="201" t="s">
        <v>335</v>
      </c>
      <c r="E8" s="201" t="s">
        <v>366</v>
      </c>
      <c r="F8" s="364" t="s">
        <v>334</v>
      </c>
      <c r="G8" s="201" t="s">
        <v>335</v>
      </c>
      <c r="H8" s="201" t="s">
        <v>335</v>
      </c>
      <c r="I8" s="252" t="s">
        <v>366</v>
      </c>
    </row>
    <row r="9" spans="1:10" x14ac:dyDescent="0.5">
      <c r="A9" s="365"/>
      <c r="B9" s="365"/>
      <c r="C9" s="202" t="s">
        <v>336</v>
      </c>
      <c r="D9" s="202" t="s">
        <v>337</v>
      </c>
      <c r="E9" s="202" t="s">
        <v>367</v>
      </c>
      <c r="F9" s="365"/>
      <c r="G9" s="202" t="s">
        <v>336</v>
      </c>
      <c r="H9" s="202" t="s">
        <v>337</v>
      </c>
      <c r="I9" s="202" t="s">
        <v>367</v>
      </c>
    </row>
    <row r="10" spans="1:10" x14ac:dyDescent="0.5">
      <c r="A10" s="374" t="s">
        <v>338</v>
      </c>
      <c r="B10" s="370" t="s">
        <v>134</v>
      </c>
      <c r="C10" s="370" t="s">
        <v>134</v>
      </c>
      <c r="D10" s="370" t="s">
        <v>134</v>
      </c>
      <c r="E10" s="370" t="s">
        <v>134</v>
      </c>
      <c r="F10" s="370" t="s">
        <v>134</v>
      </c>
      <c r="G10" s="370" t="s">
        <v>134</v>
      </c>
      <c r="H10" s="370" t="s">
        <v>134</v>
      </c>
      <c r="I10" s="370" t="s">
        <v>134</v>
      </c>
    </row>
    <row r="11" spans="1:10" x14ac:dyDescent="0.5">
      <c r="A11" s="375"/>
      <c r="B11" s="371"/>
      <c r="C11" s="371"/>
      <c r="D11" s="371"/>
      <c r="E11" s="371"/>
      <c r="F11" s="371"/>
      <c r="G11" s="371"/>
      <c r="H11" s="371"/>
      <c r="I11" s="371"/>
    </row>
    <row r="12" spans="1:10" x14ac:dyDescent="0.5">
      <c r="A12" s="372" t="s">
        <v>55</v>
      </c>
      <c r="B12" s="373"/>
      <c r="C12" s="253" t="s">
        <v>134</v>
      </c>
      <c r="D12" s="253" t="s">
        <v>134</v>
      </c>
      <c r="E12" s="253" t="s">
        <v>134</v>
      </c>
      <c r="F12" s="253" t="s">
        <v>134</v>
      </c>
      <c r="G12" s="253" t="s">
        <v>134</v>
      </c>
      <c r="H12" s="253" t="s">
        <v>134</v>
      </c>
      <c r="I12" s="253" t="s">
        <v>134</v>
      </c>
    </row>
    <row r="13" spans="1:10" x14ac:dyDescent="0.5">
      <c r="A13" s="377" t="s">
        <v>339</v>
      </c>
      <c r="B13" s="254">
        <v>2555</v>
      </c>
      <c r="C13" s="254">
        <v>5</v>
      </c>
      <c r="D13" s="255">
        <v>296</v>
      </c>
      <c r="E13" s="255">
        <f>SUM(D13*89/100)</f>
        <v>263.44</v>
      </c>
      <c r="F13" s="254">
        <v>2555</v>
      </c>
      <c r="G13" s="254">
        <v>12</v>
      </c>
      <c r="H13" s="255">
        <v>570</v>
      </c>
      <c r="I13" s="256">
        <f>SUM(H13*89/100)</f>
        <v>507.3</v>
      </c>
    </row>
    <row r="14" spans="1:10" x14ac:dyDescent="0.5">
      <c r="A14" s="378"/>
      <c r="B14" s="254">
        <v>2556</v>
      </c>
      <c r="C14" s="254">
        <v>11</v>
      </c>
      <c r="D14" s="255">
        <v>590</v>
      </c>
      <c r="E14" s="255">
        <f>SUM(D14*89/100)</f>
        <v>525.1</v>
      </c>
      <c r="F14" s="254">
        <v>2556</v>
      </c>
      <c r="G14" s="254">
        <v>30</v>
      </c>
      <c r="H14" s="255">
        <v>1552</v>
      </c>
      <c r="I14" s="256">
        <f>SUM(H14*89/100)</f>
        <v>1381.28</v>
      </c>
    </row>
    <row r="15" spans="1:10" x14ac:dyDescent="0.5">
      <c r="A15" s="378"/>
      <c r="B15" s="254">
        <v>2557</v>
      </c>
      <c r="C15" s="254">
        <v>0</v>
      </c>
      <c r="D15" s="255">
        <v>0</v>
      </c>
      <c r="E15" s="255">
        <v>0</v>
      </c>
      <c r="F15" s="254">
        <v>2557</v>
      </c>
      <c r="G15" s="254">
        <v>0</v>
      </c>
      <c r="H15" s="255">
        <v>0</v>
      </c>
      <c r="I15" s="255">
        <v>0</v>
      </c>
    </row>
    <row r="16" spans="1:10" x14ac:dyDescent="0.5">
      <c r="A16" s="378"/>
      <c r="B16" s="254">
        <v>2558</v>
      </c>
      <c r="C16" s="254">
        <v>28</v>
      </c>
      <c r="D16" s="255">
        <v>1902</v>
      </c>
      <c r="E16" s="255">
        <f>SUM(D16*95/100)</f>
        <v>1806.9</v>
      </c>
      <c r="F16" s="254">
        <v>2558</v>
      </c>
      <c r="G16" s="254">
        <v>42</v>
      </c>
      <c r="H16" s="255">
        <v>2357</v>
      </c>
      <c r="I16" s="256">
        <f>SUM(H16*95/100)</f>
        <v>2239.15</v>
      </c>
    </row>
    <row r="17" spans="1:9" x14ac:dyDescent="0.5">
      <c r="A17" s="378"/>
      <c r="B17" s="254">
        <v>2559</v>
      </c>
      <c r="C17" s="254">
        <v>61</v>
      </c>
      <c r="D17" s="255">
        <v>3648</v>
      </c>
      <c r="E17" s="255">
        <f>SUM(D17*100/100)</f>
        <v>3648</v>
      </c>
      <c r="F17" s="254">
        <v>2559</v>
      </c>
      <c r="G17" s="254">
        <v>99</v>
      </c>
      <c r="H17" s="255">
        <v>5553</v>
      </c>
      <c r="I17" s="256">
        <f>SUM(H17*100/100)</f>
        <v>5553</v>
      </c>
    </row>
    <row r="18" spans="1:9" x14ac:dyDescent="0.5">
      <c r="A18" s="379"/>
      <c r="B18" s="254">
        <v>2560</v>
      </c>
      <c r="C18" s="254">
        <v>109</v>
      </c>
      <c r="D18" s="255">
        <v>5856</v>
      </c>
      <c r="E18" s="255">
        <f>SUM(D18*100/100)</f>
        <v>5856</v>
      </c>
      <c r="F18" s="254">
        <v>2560</v>
      </c>
      <c r="G18" s="254">
        <v>201</v>
      </c>
      <c r="H18" s="255">
        <v>10157</v>
      </c>
      <c r="I18" s="256">
        <f>SUM(H18*100/100)</f>
        <v>10157</v>
      </c>
    </row>
    <row r="19" spans="1:9" x14ac:dyDescent="0.5">
      <c r="A19" s="372" t="s">
        <v>55</v>
      </c>
      <c r="B19" s="373"/>
      <c r="C19" s="257">
        <f>SUM(C13:C18)</f>
        <v>214</v>
      </c>
      <c r="D19" s="258">
        <f>SUM(D13:D18)</f>
        <v>12292</v>
      </c>
      <c r="E19" s="258">
        <f>SUM(E13:E18)</f>
        <v>12099.44</v>
      </c>
      <c r="F19" s="259" t="s">
        <v>340</v>
      </c>
      <c r="G19" s="257">
        <f>SUM(G13:G18)</f>
        <v>384</v>
      </c>
      <c r="H19" s="258">
        <f>SUM(H13:H18)</f>
        <v>20189</v>
      </c>
      <c r="I19" s="260">
        <f>SUM(I13:I18)</f>
        <v>19837.73</v>
      </c>
    </row>
    <row r="20" spans="1:9" x14ac:dyDescent="0.5">
      <c r="A20" s="377" t="s">
        <v>341</v>
      </c>
      <c r="B20" s="370" t="s">
        <v>134</v>
      </c>
      <c r="C20" s="370" t="s">
        <v>134</v>
      </c>
      <c r="D20" s="370" t="s">
        <v>134</v>
      </c>
      <c r="E20" s="370" t="s">
        <v>134</v>
      </c>
      <c r="F20" s="370" t="s">
        <v>134</v>
      </c>
      <c r="G20" s="370" t="s">
        <v>134</v>
      </c>
      <c r="H20" s="370" t="s">
        <v>134</v>
      </c>
      <c r="I20" s="370" t="s">
        <v>134</v>
      </c>
    </row>
    <row r="21" spans="1:9" x14ac:dyDescent="0.5">
      <c r="A21" s="379"/>
      <c r="B21" s="371"/>
      <c r="C21" s="371"/>
      <c r="D21" s="371"/>
      <c r="E21" s="371"/>
      <c r="F21" s="371"/>
      <c r="G21" s="371"/>
      <c r="H21" s="371"/>
      <c r="I21" s="371"/>
    </row>
    <row r="22" spans="1:9" x14ac:dyDescent="0.5">
      <c r="A22" s="372" t="s">
        <v>55</v>
      </c>
      <c r="B22" s="373"/>
      <c r="C22" s="261" t="s">
        <v>134</v>
      </c>
      <c r="D22" s="261" t="s">
        <v>134</v>
      </c>
      <c r="E22" s="261" t="s">
        <v>134</v>
      </c>
      <c r="F22" s="261" t="s">
        <v>134</v>
      </c>
      <c r="G22" s="261" t="s">
        <v>134</v>
      </c>
      <c r="H22" s="261" t="s">
        <v>134</v>
      </c>
      <c r="I22" s="261" t="s">
        <v>134</v>
      </c>
    </row>
    <row r="23" spans="1:9" ht="25.5" customHeight="1" x14ac:dyDescent="0.5">
      <c r="A23" s="372" t="s">
        <v>74</v>
      </c>
      <c r="B23" s="373"/>
      <c r="C23" s="261">
        <f>SUM(C12,C19)</f>
        <v>214</v>
      </c>
      <c r="D23" s="261">
        <f t="shared" ref="D23:I23" si="0">SUM(D12,D19)</f>
        <v>12292</v>
      </c>
      <c r="E23" s="261">
        <f t="shared" si="0"/>
        <v>12099.44</v>
      </c>
      <c r="F23" s="261">
        <f t="shared" si="0"/>
        <v>0</v>
      </c>
      <c r="G23" s="261">
        <f t="shared" si="0"/>
        <v>384</v>
      </c>
      <c r="H23" s="261">
        <f t="shared" si="0"/>
        <v>20189</v>
      </c>
      <c r="I23" s="261">
        <f t="shared" si="0"/>
        <v>19837.73</v>
      </c>
    </row>
    <row r="24" spans="1:9" x14ac:dyDescent="0.5">
      <c r="A24" s="251"/>
      <c r="B24" s="251"/>
      <c r="C24" s="251"/>
      <c r="D24" s="251"/>
      <c r="E24" s="251"/>
      <c r="F24" s="251"/>
      <c r="G24" s="251"/>
      <c r="H24" s="251"/>
      <c r="I24" s="251"/>
    </row>
  </sheetData>
  <mergeCells count="31">
    <mergeCell ref="I20:I21"/>
    <mergeCell ref="A22:B22"/>
    <mergeCell ref="A23:B23"/>
    <mergeCell ref="A1:I1"/>
    <mergeCell ref="A2:I2"/>
    <mergeCell ref="A3:I3"/>
    <mergeCell ref="D20:D21"/>
    <mergeCell ref="E20:E21"/>
    <mergeCell ref="F20:F21"/>
    <mergeCell ref="G20:G21"/>
    <mergeCell ref="H20:H21"/>
    <mergeCell ref="A13:A18"/>
    <mergeCell ref="A19:B19"/>
    <mergeCell ref="A20:A21"/>
    <mergeCell ref="B20:B21"/>
    <mergeCell ref="C20:C21"/>
    <mergeCell ref="F10:F11"/>
    <mergeCell ref="G10:G11"/>
    <mergeCell ref="H10:H11"/>
    <mergeCell ref="I10:I11"/>
    <mergeCell ref="A12:B12"/>
    <mergeCell ref="A10:A11"/>
    <mergeCell ref="B10:B11"/>
    <mergeCell ref="C10:C11"/>
    <mergeCell ref="D10:D11"/>
    <mergeCell ref="E10:E11"/>
    <mergeCell ref="B8:B9"/>
    <mergeCell ref="A7:A9"/>
    <mergeCell ref="B7:E7"/>
    <mergeCell ref="F7:I7"/>
    <mergeCell ref="F8:F9"/>
  </mergeCells>
  <pageMargins left="0.5" right="0.32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"/>
  <sheetViews>
    <sheetView topLeftCell="B58" workbookViewId="0">
      <selection activeCell="R42" sqref="R42"/>
    </sheetView>
  </sheetViews>
  <sheetFormatPr defaultColWidth="9" defaultRowHeight="21" x14ac:dyDescent="0.45"/>
  <cols>
    <col min="1" max="1" width="0" style="1" hidden="1" customWidth="1"/>
    <col min="2" max="2" width="11.25" style="1" customWidth="1"/>
    <col min="3" max="3" width="16.5" style="1" customWidth="1"/>
    <col min="4" max="4" width="13.625" style="1" customWidth="1"/>
    <col min="5" max="5" width="6.375" style="1" customWidth="1"/>
    <col min="6" max="6" width="2.5" style="1" customWidth="1"/>
    <col min="7" max="7" width="12.875" style="1" customWidth="1"/>
    <col min="8" max="8" width="18.75" style="1" customWidth="1"/>
    <col min="9" max="9" width="1.5" style="1" customWidth="1"/>
    <col min="10" max="10" width="9.25" style="1" customWidth="1"/>
    <col min="11" max="11" width="0" style="1" hidden="1" customWidth="1"/>
    <col min="12" max="16384" width="9" style="1"/>
  </cols>
  <sheetData>
    <row r="1" spans="2:10" x14ac:dyDescent="0.45">
      <c r="B1" s="394" t="s">
        <v>42</v>
      </c>
      <c r="C1" s="395"/>
      <c r="D1" s="395"/>
      <c r="E1" s="395"/>
      <c r="F1" s="395"/>
      <c r="G1" s="395"/>
      <c r="H1" s="395"/>
      <c r="I1" s="395"/>
      <c r="J1" s="395"/>
    </row>
    <row r="2" spans="2:10" x14ac:dyDescent="0.45">
      <c r="B2" s="394" t="s">
        <v>24</v>
      </c>
      <c r="C2" s="395"/>
      <c r="D2" s="395"/>
      <c r="E2" s="395"/>
      <c r="F2" s="395"/>
      <c r="G2" s="395"/>
      <c r="H2" s="395"/>
      <c r="I2" s="395"/>
      <c r="J2" s="395"/>
    </row>
    <row r="3" spans="2:10" x14ac:dyDescent="0.45">
      <c r="B3" s="394" t="s">
        <v>66</v>
      </c>
      <c r="C3" s="395"/>
      <c r="D3" s="395"/>
      <c r="E3" s="395"/>
      <c r="F3" s="395"/>
      <c r="G3" s="395"/>
      <c r="H3" s="395"/>
      <c r="I3" s="395"/>
      <c r="J3" s="395"/>
    </row>
    <row r="4" spans="2:10" x14ac:dyDescent="0.45">
      <c r="B4" s="401" t="s">
        <v>314</v>
      </c>
      <c r="C4" s="395"/>
      <c r="D4" s="395"/>
      <c r="E4" s="395"/>
      <c r="F4" s="395"/>
    </row>
    <row r="5" spans="2:10" x14ac:dyDescent="0.45">
      <c r="B5" s="2" t="s">
        <v>13</v>
      </c>
    </row>
    <row r="6" spans="2:10" ht="6.75" customHeight="1" x14ac:dyDescent="0.45"/>
    <row r="7" spans="2:10" ht="21" customHeight="1" x14ac:dyDescent="0.45">
      <c r="B7" s="15" t="s">
        <v>69</v>
      </c>
      <c r="C7" s="15" t="s">
        <v>81</v>
      </c>
      <c r="D7" s="15" t="s">
        <v>82</v>
      </c>
      <c r="E7" s="396" t="s">
        <v>83</v>
      </c>
      <c r="F7" s="382"/>
      <c r="G7" s="15" t="s">
        <v>84</v>
      </c>
      <c r="H7" s="15" t="s">
        <v>85</v>
      </c>
      <c r="I7" s="397" t="s">
        <v>49</v>
      </c>
      <c r="J7" s="398"/>
    </row>
    <row r="8" spans="2:10" ht="42" customHeight="1" x14ac:dyDescent="0.45">
      <c r="B8" s="16" t="s">
        <v>72</v>
      </c>
      <c r="C8" s="16" t="s">
        <v>86</v>
      </c>
      <c r="D8" s="16" t="s">
        <v>87</v>
      </c>
      <c r="E8" s="387" t="s">
        <v>88</v>
      </c>
      <c r="F8" s="382"/>
      <c r="G8" s="16" t="s">
        <v>89</v>
      </c>
      <c r="H8" s="16"/>
      <c r="I8" s="385">
        <v>2000</v>
      </c>
      <c r="J8" s="386"/>
    </row>
    <row r="9" spans="2:10" ht="63" customHeight="1" x14ac:dyDescent="0.45">
      <c r="B9" s="16" t="s">
        <v>72</v>
      </c>
      <c r="C9" s="16" t="s">
        <v>90</v>
      </c>
      <c r="D9" s="16" t="s">
        <v>91</v>
      </c>
      <c r="E9" s="387" t="s">
        <v>88</v>
      </c>
      <c r="F9" s="382"/>
      <c r="G9" s="16" t="s">
        <v>89</v>
      </c>
      <c r="H9" s="16"/>
      <c r="I9" s="385">
        <v>4500</v>
      </c>
      <c r="J9" s="386"/>
    </row>
    <row r="10" spans="2:10" ht="42" customHeight="1" x14ac:dyDescent="0.45">
      <c r="B10" s="16" t="s">
        <v>72</v>
      </c>
      <c r="C10" s="16" t="s">
        <v>92</v>
      </c>
      <c r="D10" s="16" t="s">
        <v>93</v>
      </c>
      <c r="E10" s="387" t="s">
        <v>94</v>
      </c>
      <c r="F10" s="382"/>
      <c r="G10" s="16" t="s">
        <v>95</v>
      </c>
      <c r="H10" s="16"/>
      <c r="I10" s="385">
        <v>359876.4</v>
      </c>
      <c r="J10" s="386"/>
    </row>
    <row r="11" spans="2:10" ht="42" customHeight="1" x14ac:dyDescent="0.45">
      <c r="B11" s="16" t="s">
        <v>72</v>
      </c>
      <c r="C11" s="16" t="s">
        <v>96</v>
      </c>
      <c r="D11" s="16" t="s">
        <v>97</v>
      </c>
      <c r="E11" s="387" t="s">
        <v>98</v>
      </c>
      <c r="F11" s="382"/>
      <c r="G11" s="16" t="s">
        <v>99</v>
      </c>
      <c r="H11" s="16" t="s">
        <v>100</v>
      </c>
      <c r="I11" s="385">
        <v>558000</v>
      </c>
      <c r="J11" s="386"/>
    </row>
    <row r="12" spans="2:10" ht="63" customHeight="1" x14ac:dyDescent="0.45">
      <c r="B12" s="16" t="s">
        <v>72</v>
      </c>
      <c r="C12" s="16" t="s">
        <v>96</v>
      </c>
      <c r="D12" s="16" t="s">
        <v>97</v>
      </c>
      <c r="E12" s="387" t="s">
        <v>98</v>
      </c>
      <c r="F12" s="382"/>
      <c r="G12" s="16" t="s">
        <v>99</v>
      </c>
      <c r="H12" s="16" t="s">
        <v>101</v>
      </c>
      <c r="I12" s="385">
        <v>1000000</v>
      </c>
      <c r="J12" s="386"/>
    </row>
    <row r="13" spans="2:10" ht="63" customHeight="1" x14ac:dyDescent="0.45">
      <c r="B13" s="16" t="s">
        <v>72</v>
      </c>
      <c r="C13" s="16" t="s">
        <v>96</v>
      </c>
      <c r="D13" s="16" t="s">
        <v>97</v>
      </c>
      <c r="E13" s="387" t="s">
        <v>98</v>
      </c>
      <c r="F13" s="382"/>
      <c r="G13" s="16" t="s">
        <v>99</v>
      </c>
      <c r="H13" s="16" t="s">
        <v>102</v>
      </c>
      <c r="I13" s="385">
        <v>145800</v>
      </c>
      <c r="J13" s="386"/>
    </row>
    <row r="14" spans="2:10" ht="21" customHeight="1" x14ac:dyDescent="0.45">
      <c r="B14" s="380" t="s">
        <v>55</v>
      </c>
      <c r="C14" s="381"/>
      <c r="D14" s="381"/>
      <c r="E14" s="381"/>
      <c r="F14" s="381"/>
      <c r="G14" s="381"/>
      <c r="H14" s="382"/>
      <c r="I14" s="383">
        <v>2070176.4</v>
      </c>
      <c r="J14" s="384"/>
    </row>
    <row r="15" spans="2:10" s="97" customFormat="1" ht="21" customHeight="1" x14ac:dyDescent="0.45">
      <c r="B15" s="96"/>
      <c r="C15" s="143"/>
      <c r="D15" s="143"/>
      <c r="E15" s="143"/>
      <c r="F15" s="143"/>
      <c r="G15" s="143"/>
      <c r="H15" s="143"/>
      <c r="I15" s="144"/>
      <c r="J15" s="144"/>
    </row>
    <row r="16" spans="2:10" s="97" customFormat="1" ht="21" customHeight="1" x14ac:dyDescent="0.45">
      <c r="B16" s="96"/>
      <c r="C16" s="143"/>
      <c r="D16" s="143"/>
      <c r="E16" s="143"/>
      <c r="F16" s="143"/>
      <c r="G16" s="143"/>
      <c r="H16" s="143"/>
      <c r="I16" s="144"/>
      <c r="J16" s="144"/>
    </row>
    <row r="17" spans="2:10" s="97" customFormat="1" ht="21" customHeight="1" x14ac:dyDescent="0.45">
      <c r="B17" s="96"/>
      <c r="C17" s="143"/>
      <c r="D17" s="143"/>
      <c r="E17" s="143"/>
      <c r="F17" s="143"/>
      <c r="G17" s="143"/>
      <c r="H17" s="143"/>
      <c r="I17" s="144"/>
      <c r="J17" s="144"/>
    </row>
    <row r="18" spans="2:10" s="97" customFormat="1" ht="21" customHeight="1" x14ac:dyDescent="0.45">
      <c r="B18" s="96"/>
      <c r="C18" s="143"/>
      <c r="D18" s="143"/>
      <c r="E18" s="143"/>
      <c r="F18" s="143"/>
      <c r="G18" s="143"/>
      <c r="H18" s="143"/>
      <c r="I18" s="144"/>
      <c r="J18" s="144"/>
    </row>
    <row r="19" spans="2:10" s="97" customFormat="1" ht="21" customHeight="1" x14ac:dyDescent="0.45">
      <c r="B19" s="96"/>
      <c r="C19" s="143"/>
      <c r="D19" s="143"/>
      <c r="E19" s="143"/>
      <c r="F19" s="143"/>
      <c r="G19" s="143"/>
      <c r="H19" s="143"/>
      <c r="I19" s="144"/>
      <c r="J19" s="144"/>
    </row>
    <row r="20" spans="2:10" s="97" customFormat="1" ht="21" customHeight="1" x14ac:dyDescent="0.45">
      <c r="B20" s="96"/>
      <c r="C20" s="143"/>
      <c r="D20" s="143"/>
      <c r="E20" s="143"/>
      <c r="F20" s="143"/>
      <c r="G20" s="143"/>
      <c r="H20" s="143"/>
      <c r="I20" s="144"/>
      <c r="J20" s="144"/>
    </row>
    <row r="21" spans="2:10" s="97" customFormat="1" ht="21" customHeight="1" x14ac:dyDescent="0.45">
      <c r="B21" s="96"/>
      <c r="C21" s="143"/>
      <c r="D21" s="143"/>
      <c r="E21" s="143"/>
      <c r="F21" s="143"/>
      <c r="G21" s="143"/>
      <c r="H21" s="143"/>
      <c r="I21" s="144"/>
      <c r="J21" s="144"/>
    </row>
    <row r="22" spans="2:10" s="97" customFormat="1" ht="21" customHeight="1" x14ac:dyDescent="0.45">
      <c r="B22" s="96"/>
      <c r="C22" s="143"/>
      <c r="D22" s="143"/>
      <c r="E22" s="143"/>
      <c r="F22" s="143"/>
      <c r="G22" s="143"/>
      <c r="H22" s="143"/>
      <c r="I22" s="144"/>
      <c r="J22" s="144"/>
    </row>
    <row r="23" spans="2:10" s="97" customFormat="1" ht="21" customHeight="1" x14ac:dyDescent="0.45">
      <c r="B23" s="96"/>
      <c r="C23" s="143"/>
      <c r="D23" s="143"/>
      <c r="E23" s="143"/>
      <c r="F23" s="143"/>
      <c r="G23" s="143"/>
      <c r="H23" s="143"/>
      <c r="I23" s="144"/>
      <c r="J23" s="144"/>
    </row>
    <row r="24" spans="2:10" s="97" customFormat="1" ht="21" customHeight="1" x14ac:dyDescent="0.45">
      <c r="B24" s="96"/>
      <c r="C24" s="143"/>
      <c r="D24" s="143"/>
      <c r="E24" s="143"/>
      <c r="F24" s="143"/>
      <c r="G24" s="143"/>
      <c r="H24" s="143"/>
      <c r="I24" s="144"/>
      <c r="J24" s="144"/>
    </row>
    <row r="25" spans="2:10" s="97" customFormat="1" ht="21" customHeight="1" x14ac:dyDescent="0.45">
      <c r="B25" s="96"/>
      <c r="C25" s="143"/>
      <c r="D25" s="143"/>
      <c r="E25" s="143"/>
      <c r="F25" s="143"/>
      <c r="G25" s="143"/>
      <c r="H25" s="143"/>
      <c r="I25" s="144"/>
      <c r="J25" s="144"/>
    </row>
    <row r="26" spans="2:10" s="97" customFormat="1" ht="21" customHeight="1" x14ac:dyDescent="0.45">
      <c r="B26" s="96"/>
      <c r="C26" s="143"/>
      <c r="D26" s="143"/>
      <c r="E26" s="143"/>
      <c r="F26" s="143"/>
      <c r="G26" s="143"/>
      <c r="H26" s="143"/>
      <c r="I26" s="144"/>
      <c r="J26" s="144"/>
    </row>
    <row r="27" spans="2:10" s="97" customFormat="1" ht="21" customHeight="1" x14ac:dyDescent="0.45">
      <c r="B27" s="96"/>
      <c r="C27" s="143"/>
      <c r="D27" s="143"/>
      <c r="E27" s="143"/>
      <c r="F27" s="143"/>
      <c r="G27" s="143"/>
      <c r="H27" s="143"/>
      <c r="I27" s="144"/>
      <c r="J27" s="144"/>
    </row>
    <row r="28" spans="2:10" s="97" customFormat="1" ht="21" customHeight="1" x14ac:dyDescent="0.45">
      <c r="B28" s="96"/>
      <c r="C28" s="143"/>
      <c r="D28" s="143"/>
      <c r="E28" s="143"/>
      <c r="F28" s="143"/>
      <c r="G28" s="143"/>
      <c r="H28" s="143"/>
      <c r="I28" s="144"/>
      <c r="J28" s="144"/>
    </row>
    <row r="29" spans="2:10" s="97" customFormat="1" ht="21" customHeight="1" x14ac:dyDescent="0.45">
      <c r="B29" s="96"/>
      <c r="C29" s="143"/>
      <c r="D29" s="143"/>
      <c r="E29" s="143"/>
      <c r="F29" s="143"/>
      <c r="G29" s="143"/>
      <c r="H29" s="143"/>
      <c r="I29" s="144"/>
      <c r="J29" s="144"/>
    </row>
    <row r="30" spans="2:10" s="97" customFormat="1" ht="21" customHeight="1" x14ac:dyDescent="0.45">
      <c r="B30" s="96"/>
      <c r="C30" s="143"/>
      <c r="D30" s="143"/>
      <c r="E30" s="143"/>
      <c r="F30" s="143"/>
      <c r="G30" s="143"/>
      <c r="H30" s="143"/>
      <c r="I30" s="144"/>
      <c r="J30" s="144"/>
    </row>
    <row r="31" spans="2:10" s="97" customFormat="1" ht="21" customHeight="1" x14ac:dyDescent="0.45">
      <c r="B31" s="394" t="s">
        <v>42</v>
      </c>
      <c r="C31" s="395"/>
      <c r="D31" s="395"/>
      <c r="E31" s="395"/>
      <c r="F31" s="395"/>
      <c r="G31" s="395"/>
      <c r="H31" s="395"/>
      <c r="I31" s="395"/>
      <c r="J31" s="395"/>
    </row>
    <row r="32" spans="2:10" s="97" customFormat="1" ht="21" customHeight="1" x14ac:dyDescent="0.45">
      <c r="B32" s="394" t="s">
        <v>24</v>
      </c>
      <c r="C32" s="395"/>
      <c r="D32" s="395"/>
      <c r="E32" s="395"/>
      <c r="F32" s="395"/>
      <c r="G32" s="395"/>
      <c r="H32" s="395"/>
      <c r="I32" s="395"/>
      <c r="J32" s="395"/>
    </row>
    <row r="33" spans="2:10" s="97" customFormat="1" ht="21" customHeight="1" x14ac:dyDescent="0.45">
      <c r="B33" s="394" t="s">
        <v>66</v>
      </c>
      <c r="C33" s="395"/>
      <c r="D33" s="395"/>
      <c r="E33" s="395"/>
      <c r="F33" s="395"/>
      <c r="G33" s="395"/>
      <c r="H33" s="395"/>
      <c r="I33" s="395"/>
      <c r="J33" s="395"/>
    </row>
    <row r="34" spans="2:10" s="97" customFormat="1" ht="21" customHeight="1" x14ac:dyDescent="0.45">
      <c r="B34" s="401" t="s">
        <v>331</v>
      </c>
      <c r="C34" s="395"/>
      <c r="D34" s="395"/>
      <c r="E34" s="395"/>
      <c r="F34" s="395"/>
    </row>
    <row r="35" spans="2:10" x14ac:dyDescent="0.45">
      <c r="B35" s="2" t="s">
        <v>14</v>
      </c>
    </row>
    <row r="36" spans="2:10" x14ac:dyDescent="0.45">
      <c r="B36" s="98" t="s">
        <v>69</v>
      </c>
      <c r="C36" s="98" t="s">
        <v>81</v>
      </c>
      <c r="D36" s="98" t="s">
        <v>82</v>
      </c>
      <c r="E36" s="396" t="s">
        <v>83</v>
      </c>
      <c r="F36" s="382"/>
      <c r="G36" s="98" t="s">
        <v>84</v>
      </c>
      <c r="H36" s="98" t="s">
        <v>85</v>
      </c>
      <c r="I36" s="397" t="s">
        <v>49</v>
      </c>
      <c r="J36" s="398"/>
    </row>
    <row r="37" spans="2:10" ht="63" x14ac:dyDescent="0.45">
      <c r="B37" s="99" t="s">
        <v>317</v>
      </c>
      <c r="C37" s="99" t="s">
        <v>218</v>
      </c>
      <c r="D37" s="99" t="s">
        <v>218</v>
      </c>
      <c r="E37" s="399" t="s">
        <v>149</v>
      </c>
      <c r="F37" s="400"/>
      <c r="G37" s="99" t="s">
        <v>315</v>
      </c>
      <c r="H37" s="99" t="s">
        <v>316</v>
      </c>
      <c r="I37" s="385">
        <v>49321.46</v>
      </c>
      <c r="J37" s="386"/>
    </row>
    <row r="38" spans="2:10" ht="63" x14ac:dyDescent="0.45">
      <c r="B38" s="99" t="s">
        <v>72</v>
      </c>
      <c r="C38" s="99" t="s">
        <v>318</v>
      </c>
      <c r="D38" s="99" t="s">
        <v>319</v>
      </c>
      <c r="E38" s="387" t="s">
        <v>88</v>
      </c>
      <c r="F38" s="382"/>
      <c r="G38" s="99" t="s">
        <v>89</v>
      </c>
      <c r="H38" s="99" t="s">
        <v>320</v>
      </c>
      <c r="I38" s="385">
        <v>4500</v>
      </c>
      <c r="J38" s="386"/>
    </row>
    <row r="39" spans="2:10" ht="42" x14ac:dyDescent="0.45">
      <c r="B39" s="99" t="s">
        <v>72</v>
      </c>
      <c r="C39" s="99" t="s">
        <v>218</v>
      </c>
      <c r="D39" s="99" t="s">
        <v>218</v>
      </c>
      <c r="E39" s="387" t="s">
        <v>88</v>
      </c>
      <c r="F39" s="382"/>
      <c r="G39" s="99" t="s">
        <v>89</v>
      </c>
      <c r="H39" s="99" t="s">
        <v>321</v>
      </c>
      <c r="I39" s="385">
        <v>6300</v>
      </c>
      <c r="J39" s="386"/>
    </row>
    <row r="40" spans="2:10" s="97" customFormat="1" ht="42" x14ac:dyDescent="0.45">
      <c r="B40" s="99" t="s">
        <v>72</v>
      </c>
      <c r="C40" s="99" t="s">
        <v>218</v>
      </c>
      <c r="D40" s="99" t="s">
        <v>218</v>
      </c>
      <c r="E40" s="387" t="s">
        <v>88</v>
      </c>
      <c r="F40" s="382"/>
      <c r="G40" s="99" t="s">
        <v>89</v>
      </c>
      <c r="H40" s="99" t="s">
        <v>322</v>
      </c>
      <c r="I40" s="385">
        <v>2400</v>
      </c>
      <c r="J40" s="386"/>
    </row>
    <row r="41" spans="2:10" s="97" customFormat="1" ht="105" x14ac:dyDescent="0.45">
      <c r="B41" s="99" t="s">
        <v>72</v>
      </c>
      <c r="C41" s="99" t="s">
        <v>218</v>
      </c>
      <c r="D41" s="99" t="s">
        <v>218</v>
      </c>
      <c r="E41" s="387" t="s">
        <v>88</v>
      </c>
      <c r="F41" s="382"/>
      <c r="G41" s="99" t="s">
        <v>323</v>
      </c>
      <c r="H41" s="99" t="s">
        <v>324</v>
      </c>
      <c r="I41" s="385">
        <v>19350</v>
      </c>
      <c r="J41" s="386"/>
    </row>
    <row r="42" spans="2:10" s="97" customFormat="1" ht="105" x14ac:dyDescent="0.45">
      <c r="B42" s="99" t="s">
        <v>72</v>
      </c>
      <c r="C42" s="99" t="s">
        <v>220</v>
      </c>
      <c r="D42" s="99" t="s">
        <v>93</v>
      </c>
      <c r="E42" s="388" t="s">
        <v>88</v>
      </c>
      <c r="F42" s="389"/>
      <c r="G42" s="99" t="s">
        <v>323</v>
      </c>
      <c r="H42" s="99" t="s">
        <v>325</v>
      </c>
      <c r="I42" s="385">
        <v>13000</v>
      </c>
      <c r="J42" s="386"/>
    </row>
    <row r="43" spans="2:10" ht="105" x14ac:dyDescent="0.45">
      <c r="B43" s="99" t="s">
        <v>72</v>
      </c>
      <c r="C43" s="99" t="s">
        <v>220</v>
      </c>
      <c r="D43" s="99" t="s">
        <v>93</v>
      </c>
      <c r="E43" s="388" t="s">
        <v>88</v>
      </c>
      <c r="F43" s="389"/>
      <c r="G43" s="99" t="s">
        <v>323</v>
      </c>
      <c r="H43" s="99" t="s">
        <v>325</v>
      </c>
      <c r="I43" s="385">
        <v>14560</v>
      </c>
      <c r="J43" s="386"/>
    </row>
    <row r="44" spans="2:10" s="97" customFormat="1" ht="42" x14ac:dyDescent="0.45">
      <c r="B44" s="99" t="s">
        <v>72</v>
      </c>
      <c r="C44" s="99" t="s">
        <v>220</v>
      </c>
      <c r="D44" s="99" t="s">
        <v>93</v>
      </c>
      <c r="E44" s="390" t="s">
        <v>326</v>
      </c>
      <c r="F44" s="391"/>
      <c r="G44" s="99" t="s">
        <v>326</v>
      </c>
      <c r="H44" s="99" t="s">
        <v>327</v>
      </c>
      <c r="I44" s="385">
        <v>57732</v>
      </c>
      <c r="J44" s="386"/>
    </row>
    <row r="45" spans="2:10" s="97" customFormat="1" ht="42" x14ac:dyDescent="0.45">
      <c r="B45" s="99" t="s">
        <v>72</v>
      </c>
      <c r="C45" s="99" t="s">
        <v>220</v>
      </c>
      <c r="D45" s="99" t="s">
        <v>93</v>
      </c>
      <c r="E45" s="390" t="s">
        <v>326</v>
      </c>
      <c r="F45" s="391"/>
      <c r="G45" s="99" t="s">
        <v>326</v>
      </c>
      <c r="H45" s="99" t="s">
        <v>328</v>
      </c>
      <c r="I45" s="385">
        <v>11605</v>
      </c>
      <c r="J45" s="386"/>
    </row>
    <row r="46" spans="2:10" ht="42" x14ac:dyDescent="0.45">
      <c r="B46" s="99" t="s">
        <v>72</v>
      </c>
      <c r="C46" s="99" t="s">
        <v>138</v>
      </c>
      <c r="D46" s="99" t="s">
        <v>138</v>
      </c>
      <c r="E46" s="392" t="s">
        <v>138</v>
      </c>
      <c r="F46" s="393"/>
      <c r="G46" s="99" t="s">
        <v>329</v>
      </c>
      <c r="H46" s="99" t="s">
        <v>330</v>
      </c>
      <c r="I46" s="385">
        <v>2372</v>
      </c>
      <c r="J46" s="386"/>
    </row>
    <row r="47" spans="2:10" x14ac:dyDescent="0.45">
      <c r="B47" s="380" t="s">
        <v>55</v>
      </c>
      <c r="C47" s="381"/>
      <c r="D47" s="381"/>
      <c r="E47" s="381"/>
      <c r="F47" s="381"/>
      <c r="G47" s="381"/>
      <c r="H47" s="382"/>
      <c r="I47" s="383">
        <f>SUM(I37:J46)</f>
        <v>181140.46</v>
      </c>
      <c r="J47" s="384"/>
    </row>
  </sheetData>
  <mergeCells count="48">
    <mergeCell ref="B14:H14"/>
    <mergeCell ref="I14:J14"/>
    <mergeCell ref="I13:J13"/>
    <mergeCell ref="I12:J12"/>
    <mergeCell ref="I11:J11"/>
    <mergeCell ref="I10:J10"/>
    <mergeCell ref="E11:F11"/>
    <mergeCell ref="E12:F12"/>
    <mergeCell ref="E13:F13"/>
    <mergeCell ref="E8:F8"/>
    <mergeCell ref="E9:F9"/>
    <mergeCell ref="E10:F10"/>
    <mergeCell ref="I9:J9"/>
    <mergeCell ref="I8:J8"/>
    <mergeCell ref="B1:J1"/>
    <mergeCell ref="B2:J2"/>
    <mergeCell ref="B3:J3"/>
    <mergeCell ref="B4:F4"/>
    <mergeCell ref="E7:F7"/>
    <mergeCell ref="I7:J7"/>
    <mergeCell ref="B31:J31"/>
    <mergeCell ref="B32:J32"/>
    <mergeCell ref="E39:F39"/>
    <mergeCell ref="I39:J39"/>
    <mergeCell ref="E43:F43"/>
    <mergeCell ref="I43:J43"/>
    <mergeCell ref="E36:F36"/>
    <mergeCell ref="I36:J36"/>
    <mergeCell ref="E37:F37"/>
    <mergeCell ref="I37:J37"/>
    <mergeCell ref="E38:F38"/>
    <mergeCell ref="I38:J38"/>
    <mergeCell ref="B33:J33"/>
    <mergeCell ref="B34:F34"/>
    <mergeCell ref="B47:H47"/>
    <mergeCell ref="I47:J47"/>
    <mergeCell ref="I40:J40"/>
    <mergeCell ref="E40:F40"/>
    <mergeCell ref="E41:F41"/>
    <mergeCell ref="E42:F42"/>
    <mergeCell ref="I41:J41"/>
    <mergeCell ref="I42:J42"/>
    <mergeCell ref="E44:F44"/>
    <mergeCell ref="E45:F45"/>
    <mergeCell ref="I44:J44"/>
    <mergeCell ref="I45:J45"/>
    <mergeCell ref="E46:F46"/>
    <mergeCell ref="I46:J46"/>
  </mergeCells>
  <pageMargins left="0.3" right="0.17" top="0.17" bottom="0.17" header="0.17" footer="0.17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52" workbookViewId="0">
      <selection sqref="A1:G36"/>
    </sheetView>
  </sheetViews>
  <sheetFormatPr defaultRowHeight="21.75" customHeight="1" x14ac:dyDescent="0.5"/>
  <cols>
    <col min="1" max="7" width="12.625" style="3" customWidth="1"/>
    <col min="8" max="16384" width="9" style="3"/>
  </cols>
  <sheetData>
    <row r="1" spans="1:9" ht="21.75" customHeight="1" x14ac:dyDescent="0.5">
      <c r="A1" s="405" t="s">
        <v>42</v>
      </c>
      <c r="B1" s="405"/>
      <c r="C1" s="405"/>
      <c r="D1" s="405"/>
      <c r="E1" s="405"/>
      <c r="F1" s="405"/>
      <c r="G1" s="405"/>
      <c r="H1" s="22"/>
      <c r="I1" s="22"/>
    </row>
    <row r="2" spans="1:9" ht="21.75" customHeight="1" x14ac:dyDescent="0.5">
      <c r="A2" s="405" t="s">
        <v>24</v>
      </c>
      <c r="B2" s="405"/>
      <c r="C2" s="405"/>
      <c r="D2" s="405"/>
      <c r="E2" s="405"/>
      <c r="F2" s="405"/>
      <c r="G2" s="405"/>
      <c r="H2" s="150"/>
      <c r="I2" s="150"/>
    </row>
    <row r="3" spans="1:9" ht="21.75" customHeight="1" x14ac:dyDescent="0.5">
      <c r="A3" s="405" t="s">
        <v>66</v>
      </c>
      <c r="B3" s="405"/>
      <c r="C3" s="405"/>
      <c r="D3" s="405"/>
      <c r="E3" s="405"/>
      <c r="F3" s="405"/>
      <c r="G3" s="405"/>
      <c r="H3" s="150"/>
      <c r="I3" s="150"/>
    </row>
    <row r="5" spans="1:9" ht="21.75" customHeight="1" x14ac:dyDescent="0.5">
      <c r="A5" s="5" t="s">
        <v>342</v>
      </c>
    </row>
    <row r="6" spans="1:9" ht="21.75" customHeight="1" x14ac:dyDescent="0.5">
      <c r="A6" s="5" t="s">
        <v>13</v>
      </c>
    </row>
    <row r="7" spans="1:9" s="24" customFormat="1" ht="21.75" customHeight="1" x14ac:dyDescent="0.2">
      <c r="A7" s="94" t="s">
        <v>69</v>
      </c>
      <c r="B7" s="94" t="s">
        <v>81</v>
      </c>
      <c r="C7" s="94" t="s">
        <v>82</v>
      </c>
      <c r="D7" s="94" t="s">
        <v>343</v>
      </c>
      <c r="E7" s="94" t="s">
        <v>84</v>
      </c>
      <c r="F7" s="94" t="s">
        <v>85</v>
      </c>
      <c r="G7" s="94" t="s">
        <v>49</v>
      </c>
    </row>
    <row r="8" spans="1:9" ht="21.75" customHeight="1" x14ac:dyDescent="0.5">
      <c r="A8" s="11"/>
      <c r="B8" s="11"/>
      <c r="C8" s="11"/>
      <c r="D8" s="11"/>
      <c r="E8" s="11"/>
      <c r="F8" s="11"/>
      <c r="G8" s="11"/>
    </row>
    <row r="9" spans="1:9" ht="21.75" customHeight="1" x14ac:dyDescent="0.5">
      <c r="A9" s="9"/>
      <c r="B9" s="9"/>
      <c r="C9" s="9"/>
      <c r="D9" s="9"/>
      <c r="E9" s="9"/>
      <c r="F9" s="9"/>
      <c r="G9" s="9"/>
    </row>
    <row r="10" spans="1:9" ht="21.75" customHeight="1" x14ac:dyDescent="0.5">
      <c r="A10" s="9"/>
      <c r="B10" s="9"/>
      <c r="C10" s="9"/>
      <c r="D10" s="9"/>
      <c r="E10" s="9"/>
      <c r="F10" s="9"/>
      <c r="G10" s="9"/>
    </row>
    <row r="11" spans="1:9" ht="21.75" customHeight="1" x14ac:dyDescent="0.5">
      <c r="A11" s="403" t="s">
        <v>55</v>
      </c>
      <c r="B11" s="406"/>
      <c r="C11" s="406"/>
      <c r="D11" s="406"/>
      <c r="E11" s="406"/>
      <c r="F11" s="404"/>
      <c r="G11" s="145"/>
    </row>
    <row r="13" spans="1:9" ht="21.75" customHeight="1" x14ac:dyDescent="0.5">
      <c r="A13" s="5" t="s">
        <v>14</v>
      </c>
    </row>
    <row r="14" spans="1:9" ht="21.75" customHeight="1" x14ac:dyDescent="0.5">
      <c r="A14" s="94" t="s">
        <v>69</v>
      </c>
      <c r="B14" s="94" t="s">
        <v>81</v>
      </c>
      <c r="C14" s="94" t="s">
        <v>82</v>
      </c>
      <c r="D14" s="94" t="s">
        <v>343</v>
      </c>
      <c r="E14" s="94" t="s">
        <v>84</v>
      </c>
      <c r="F14" s="94" t="s">
        <v>85</v>
      </c>
      <c r="G14" s="94" t="s">
        <v>49</v>
      </c>
    </row>
    <row r="15" spans="1:9" ht="21.75" customHeight="1" x14ac:dyDescent="0.5">
      <c r="A15" s="11"/>
      <c r="B15" s="11"/>
      <c r="C15" s="11"/>
      <c r="D15" s="11"/>
      <c r="E15" s="11"/>
      <c r="F15" s="11"/>
      <c r="G15" s="11"/>
    </row>
    <row r="16" spans="1:9" ht="21.75" customHeight="1" x14ac:dyDescent="0.5">
      <c r="A16" s="9"/>
      <c r="B16" s="9"/>
      <c r="C16" s="9"/>
      <c r="D16" s="9"/>
      <c r="E16" s="9"/>
      <c r="F16" s="9"/>
      <c r="G16" s="9"/>
    </row>
    <row r="17" spans="1:7" ht="21.75" customHeight="1" x14ac:dyDescent="0.5">
      <c r="A17" s="9"/>
      <c r="B17" s="9"/>
      <c r="C17" s="9"/>
      <c r="D17" s="9"/>
      <c r="E17" s="9"/>
      <c r="F17" s="9"/>
      <c r="G17" s="9"/>
    </row>
    <row r="18" spans="1:7" ht="21.75" customHeight="1" x14ac:dyDescent="0.5">
      <c r="A18" s="403" t="s">
        <v>55</v>
      </c>
      <c r="B18" s="406"/>
      <c r="C18" s="406"/>
      <c r="D18" s="406"/>
      <c r="E18" s="406"/>
      <c r="F18" s="404"/>
      <c r="G18" s="145"/>
    </row>
    <row r="20" spans="1:7" ht="21.75" customHeight="1" x14ac:dyDescent="0.5">
      <c r="A20" s="5" t="s">
        <v>344</v>
      </c>
      <c r="F20" s="100">
        <v>2561</v>
      </c>
      <c r="G20" s="100">
        <v>2560</v>
      </c>
    </row>
    <row r="21" spans="1:7" ht="21.75" customHeight="1" x14ac:dyDescent="0.5">
      <c r="B21" s="18" t="s">
        <v>103</v>
      </c>
      <c r="C21" s="18"/>
      <c r="F21" s="19">
        <v>2140.38</v>
      </c>
      <c r="G21" s="19">
        <v>15561.61</v>
      </c>
    </row>
    <row r="22" spans="1:7" ht="21.75" customHeight="1" x14ac:dyDescent="0.5">
      <c r="B22" s="18" t="s">
        <v>104</v>
      </c>
      <c r="C22" s="18"/>
      <c r="F22" s="19">
        <v>5375.4</v>
      </c>
      <c r="G22" s="19">
        <v>5260</v>
      </c>
    </row>
    <row r="23" spans="1:7" ht="21.75" customHeight="1" x14ac:dyDescent="0.5">
      <c r="B23" s="18" t="s">
        <v>105</v>
      </c>
      <c r="C23" s="18"/>
      <c r="F23" s="19">
        <v>4089.87</v>
      </c>
      <c r="G23" s="19">
        <v>3980.67</v>
      </c>
    </row>
    <row r="24" spans="1:7" ht="21.75" customHeight="1" x14ac:dyDescent="0.5">
      <c r="B24" s="18" t="s">
        <v>106</v>
      </c>
      <c r="C24" s="18"/>
      <c r="F24" s="19">
        <v>179535</v>
      </c>
      <c r="G24" s="19">
        <v>128591</v>
      </c>
    </row>
    <row r="25" spans="1:7" ht="21.75" customHeight="1" x14ac:dyDescent="0.5">
      <c r="B25" s="18" t="s">
        <v>107</v>
      </c>
      <c r="C25" s="18"/>
      <c r="F25" s="19">
        <v>26000</v>
      </c>
      <c r="G25" s="19">
        <v>26000</v>
      </c>
    </row>
    <row r="26" spans="1:7" ht="21.75" customHeight="1" x14ac:dyDescent="0.5">
      <c r="B26" s="18" t="s">
        <v>108</v>
      </c>
      <c r="C26" s="18"/>
      <c r="F26" s="19">
        <v>382061.89</v>
      </c>
      <c r="G26" s="19">
        <v>380125.9</v>
      </c>
    </row>
    <row r="27" spans="1:7" ht="21.75" customHeight="1" x14ac:dyDescent="0.5">
      <c r="B27" s="18" t="s">
        <v>109</v>
      </c>
      <c r="C27" s="18"/>
    </row>
    <row r="28" spans="1:7" ht="21.75" customHeight="1" x14ac:dyDescent="0.5">
      <c r="B28" s="18"/>
      <c r="C28" s="18" t="s">
        <v>110</v>
      </c>
      <c r="F28" s="20">
        <v>438566.77</v>
      </c>
      <c r="G28" s="19">
        <v>387170.85</v>
      </c>
    </row>
    <row r="29" spans="1:7" ht="21.75" customHeight="1" x14ac:dyDescent="0.5">
      <c r="B29" s="18"/>
      <c r="C29" s="18" t="s">
        <v>111</v>
      </c>
      <c r="F29" s="19">
        <v>700</v>
      </c>
      <c r="G29" s="19">
        <v>700</v>
      </c>
    </row>
    <row r="30" spans="1:7" ht="21.75" customHeight="1" x14ac:dyDescent="0.5">
      <c r="B30" s="18"/>
      <c r="C30" s="18" t="s">
        <v>112</v>
      </c>
      <c r="F30" s="19">
        <v>44693</v>
      </c>
      <c r="G30" s="19">
        <v>44693</v>
      </c>
    </row>
    <row r="31" spans="1:7" ht="21.75" customHeight="1" thickBot="1" x14ac:dyDescent="0.55000000000000004">
      <c r="B31" s="5" t="s">
        <v>55</v>
      </c>
      <c r="F31" s="147">
        <f>SUM(F21:F30)</f>
        <v>1083162.31</v>
      </c>
      <c r="G31" s="147">
        <f>SUM(G21:G30)</f>
        <v>992083.03</v>
      </c>
    </row>
    <row r="32" spans="1:7" ht="21.75" customHeight="1" thickTop="1" x14ac:dyDescent="0.5"/>
    <row r="33" spans="1:7" s="5" customFormat="1" ht="24" customHeight="1" x14ac:dyDescent="0.5">
      <c r="A33" s="5" t="s">
        <v>345</v>
      </c>
      <c r="F33" s="5">
        <v>2561</v>
      </c>
      <c r="G33" s="5">
        <v>2560</v>
      </c>
    </row>
    <row r="34" spans="1:7" ht="21.75" customHeight="1" x14ac:dyDescent="0.5">
      <c r="B34" s="3" t="s">
        <v>346</v>
      </c>
      <c r="F34" s="148">
        <v>0</v>
      </c>
      <c r="G34" s="148">
        <v>0</v>
      </c>
    </row>
    <row r="35" spans="1:7" ht="21.75" customHeight="1" x14ac:dyDescent="0.5">
      <c r="B35" s="3" t="s">
        <v>346</v>
      </c>
      <c r="F35" s="148">
        <v>0</v>
      </c>
      <c r="G35" s="148">
        <v>0</v>
      </c>
    </row>
    <row r="36" spans="1:7" ht="21.75" customHeight="1" thickBot="1" x14ac:dyDescent="0.55000000000000004">
      <c r="B36" s="5" t="s">
        <v>55</v>
      </c>
      <c r="F36" s="149">
        <f>SUM(F34:F35)</f>
        <v>0</v>
      </c>
      <c r="G36" s="149">
        <f>SUM(G34:G35)</f>
        <v>0</v>
      </c>
    </row>
    <row r="37" spans="1:7" ht="21.75" customHeight="1" thickTop="1" x14ac:dyDescent="0.5">
      <c r="A37" s="405" t="s">
        <v>42</v>
      </c>
      <c r="B37" s="405"/>
      <c r="C37" s="405"/>
      <c r="D37" s="405"/>
      <c r="E37" s="405"/>
      <c r="F37" s="405"/>
      <c r="G37" s="405"/>
    </row>
    <row r="38" spans="1:7" ht="21.75" customHeight="1" x14ac:dyDescent="0.5">
      <c r="A38" s="405" t="s">
        <v>24</v>
      </c>
      <c r="B38" s="405"/>
      <c r="C38" s="405"/>
      <c r="D38" s="405"/>
      <c r="E38" s="405"/>
      <c r="F38" s="405"/>
      <c r="G38" s="405"/>
    </row>
    <row r="39" spans="1:7" ht="21.75" customHeight="1" x14ac:dyDescent="0.5">
      <c r="A39" s="405" t="s">
        <v>66</v>
      </c>
      <c r="B39" s="405"/>
      <c r="C39" s="405"/>
      <c r="D39" s="405"/>
      <c r="E39" s="405"/>
      <c r="F39" s="405"/>
      <c r="G39" s="405"/>
    </row>
    <row r="41" spans="1:7" ht="21.75" customHeight="1" x14ac:dyDescent="0.5">
      <c r="A41" s="5" t="s">
        <v>347</v>
      </c>
    </row>
    <row r="42" spans="1:7" ht="21.75" customHeight="1" x14ac:dyDescent="0.5">
      <c r="A42" s="5" t="s">
        <v>13</v>
      </c>
    </row>
    <row r="43" spans="1:7" s="151" customFormat="1" ht="21.75" customHeight="1" x14ac:dyDescent="0.2">
      <c r="A43" s="402" t="s">
        <v>348</v>
      </c>
      <c r="B43" s="402" t="s">
        <v>349</v>
      </c>
      <c r="C43" s="402" t="s">
        <v>350</v>
      </c>
      <c r="D43" s="402" t="s">
        <v>351</v>
      </c>
      <c r="E43" s="402"/>
      <c r="F43" s="402" t="s">
        <v>354</v>
      </c>
      <c r="G43" s="402" t="s">
        <v>355</v>
      </c>
    </row>
    <row r="44" spans="1:7" s="151" customFormat="1" ht="21.75" customHeight="1" x14ac:dyDescent="0.2">
      <c r="A44" s="402"/>
      <c r="B44" s="402"/>
      <c r="C44" s="402"/>
      <c r="D44" s="154" t="s">
        <v>352</v>
      </c>
      <c r="E44" s="154" t="s">
        <v>353</v>
      </c>
      <c r="F44" s="402"/>
      <c r="G44" s="402"/>
    </row>
    <row r="45" spans="1:7" ht="21.75" customHeight="1" x14ac:dyDescent="0.5">
      <c r="A45" s="11"/>
      <c r="B45" s="11"/>
      <c r="C45" s="11"/>
      <c r="D45" s="11"/>
      <c r="E45" s="11"/>
      <c r="F45" s="11"/>
      <c r="G45" s="11"/>
    </row>
    <row r="46" spans="1:7" ht="21.75" customHeight="1" x14ac:dyDescent="0.5">
      <c r="A46" s="9"/>
      <c r="B46" s="9"/>
      <c r="C46" s="9"/>
      <c r="D46" s="9"/>
      <c r="E46" s="9"/>
      <c r="F46" s="9"/>
      <c r="G46" s="9"/>
    </row>
    <row r="47" spans="1:7" ht="21.75" customHeight="1" x14ac:dyDescent="0.5">
      <c r="A47" s="146"/>
      <c r="B47" s="146"/>
      <c r="C47" s="146"/>
      <c r="D47" s="146"/>
      <c r="E47" s="146"/>
      <c r="F47" s="146"/>
      <c r="G47" s="146"/>
    </row>
    <row r="48" spans="1:7" ht="21.75" customHeight="1" x14ac:dyDescent="0.5">
      <c r="A48" s="403" t="s">
        <v>55</v>
      </c>
      <c r="B48" s="404"/>
      <c r="C48" s="152"/>
      <c r="D48" s="152"/>
      <c r="E48" s="152"/>
      <c r="F48" s="152"/>
      <c r="G48" s="145"/>
    </row>
    <row r="49" spans="1:7" ht="21.75" customHeight="1" x14ac:dyDescent="0.5">
      <c r="A49" s="95"/>
      <c r="B49" s="95"/>
      <c r="C49" s="153"/>
      <c r="D49" s="153"/>
      <c r="E49" s="153"/>
      <c r="F49" s="153"/>
    </row>
    <row r="50" spans="1:7" ht="21.75" customHeight="1" x14ac:dyDescent="0.5">
      <c r="A50" s="3" t="s">
        <v>356</v>
      </c>
    </row>
    <row r="52" spans="1:7" ht="21.75" customHeight="1" x14ac:dyDescent="0.5">
      <c r="A52" s="5" t="s">
        <v>14</v>
      </c>
    </row>
    <row r="53" spans="1:7" ht="21.75" customHeight="1" x14ac:dyDescent="0.5">
      <c r="A53" s="402" t="s">
        <v>348</v>
      </c>
      <c r="B53" s="402" t="s">
        <v>349</v>
      </c>
      <c r="C53" s="402" t="s">
        <v>350</v>
      </c>
      <c r="D53" s="402" t="s">
        <v>351</v>
      </c>
      <c r="E53" s="402"/>
      <c r="F53" s="402" t="s">
        <v>354</v>
      </c>
      <c r="G53" s="402" t="s">
        <v>355</v>
      </c>
    </row>
    <row r="54" spans="1:7" ht="21.75" customHeight="1" x14ac:dyDescent="0.5">
      <c r="A54" s="402"/>
      <c r="B54" s="402"/>
      <c r="C54" s="402"/>
      <c r="D54" s="154" t="s">
        <v>352</v>
      </c>
      <c r="E54" s="154" t="s">
        <v>353</v>
      </c>
      <c r="F54" s="402"/>
      <c r="G54" s="402"/>
    </row>
    <row r="55" spans="1:7" ht="21.75" customHeight="1" x14ac:dyDescent="0.5">
      <c r="A55" s="11"/>
      <c r="B55" s="11"/>
      <c r="C55" s="11"/>
      <c r="D55" s="11"/>
      <c r="E55" s="11"/>
      <c r="F55" s="11"/>
      <c r="G55" s="11"/>
    </row>
    <row r="56" spans="1:7" ht="21.75" customHeight="1" x14ac:dyDescent="0.5">
      <c r="A56" s="9"/>
      <c r="B56" s="9"/>
      <c r="C56" s="9"/>
      <c r="D56" s="9"/>
      <c r="E56" s="9"/>
      <c r="F56" s="9"/>
      <c r="G56" s="9"/>
    </row>
    <row r="57" spans="1:7" ht="21.75" customHeight="1" x14ac:dyDescent="0.5">
      <c r="A57" s="146"/>
      <c r="B57" s="146"/>
      <c r="C57" s="146"/>
      <c r="D57" s="146"/>
      <c r="E57" s="146"/>
      <c r="F57" s="146"/>
      <c r="G57" s="146"/>
    </row>
    <row r="58" spans="1:7" ht="21.75" customHeight="1" x14ac:dyDescent="0.5">
      <c r="A58" s="403" t="s">
        <v>55</v>
      </c>
      <c r="B58" s="404"/>
      <c r="C58" s="152"/>
      <c r="D58" s="152"/>
      <c r="E58" s="152"/>
      <c r="F58" s="152"/>
      <c r="G58" s="145"/>
    </row>
    <row r="59" spans="1:7" ht="21.75" customHeight="1" x14ac:dyDescent="0.5">
      <c r="A59" s="95"/>
      <c r="B59" s="95"/>
      <c r="C59" s="153"/>
      <c r="D59" s="153"/>
      <c r="E59" s="153"/>
      <c r="F59" s="153"/>
    </row>
    <row r="60" spans="1:7" ht="21.75" customHeight="1" x14ac:dyDescent="0.5">
      <c r="A60" s="3" t="s">
        <v>356</v>
      </c>
    </row>
    <row r="62" spans="1:7" ht="21.75" customHeight="1" x14ac:dyDescent="0.5">
      <c r="A62" s="5" t="s">
        <v>357</v>
      </c>
      <c r="F62" s="5">
        <v>2561</v>
      </c>
      <c r="G62" s="5">
        <v>2560</v>
      </c>
    </row>
    <row r="63" spans="1:7" ht="21.75" customHeight="1" x14ac:dyDescent="0.5">
      <c r="B63" s="3" t="s">
        <v>346</v>
      </c>
      <c r="F63" s="148">
        <v>0</v>
      </c>
      <c r="G63" s="148">
        <v>0</v>
      </c>
    </row>
    <row r="64" spans="1:7" ht="21.75" customHeight="1" x14ac:dyDescent="0.5">
      <c r="B64" s="3" t="s">
        <v>346</v>
      </c>
      <c r="F64" s="148">
        <v>0</v>
      </c>
      <c r="G64" s="148">
        <v>0</v>
      </c>
    </row>
    <row r="65" spans="2:7" ht="21.75" customHeight="1" thickBot="1" x14ac:dyDescent="0.55000000000000004">
      <c r="B65" s="5" t="s">
        <v>55</v>
      </c>
      <c r="F65" s="149">
        <f>SUM(F63:F64)</f>
        <v>0</v>
      </c>
      <c r="G65" s="149">
        <f>SUM(G63:G64)</f>
        <v>0</v>
      </c>
    </row>
    <row r="66" spans="2:7" ht="21.75" customHeight="1" thickTop="1" x14ac:dyDescent="0.5"/>
  </sheetData>
  <mergeCells count="22">
    <mergeCell ref="A11:F11"/>
    <mergeCell ref="A18:F18"/>
    <mergeCell ref="A1:G1"/>
    <mergeCell ref="A2:G2"/>
    <mergeCell ref="A3:G3"/>
    <mergeCell ref="A37:G37"/>
    <mergeCell ref="A38:G38"/>
    <mergeCell ref="A39:G39"/>
    <mergeCell ref="A43:A44"/>
    <mergeCell ref="B43:B44"/>
    <mergeCell ref="C43:C44"/>
    <mergeCell ref="D43:E43"/>
    <mergeCell ref="F43:F44"/>
    <mergeCell ref="G43:G44"/>
    <mergeCell ref="G53:G54"/>
    <mergeCell ref="A58:B58"/>
    <mergeCell ref="A48:B48"/>
    <mergeCell ref="A53:A54"/>
    <mergeCell ref="B53:B54"/>
    <mergeCell ref="C53:C54"/>
    <mergeCell ref="D53:E53"/>
    <mergeCell ref="F53:F54"/>
  </mergeCells>
  <pageMargins left="0.47" right="0.34" top="0.27" bottom="0.2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เวิร์กชีต</vt:lpstr>
      </vt:variant>
      <vt:variant>
        <vt:i4>31</vt:i4>
      </vt:variant>
      <vt:variant>
        <vt:lpstr>ช่วงที่มีชื่อ</vt:lpstr>
      </vt:variant>
      <vt:variant>
        <vt:i4>5</vt:i4>
      </vt:variant>
    </vt:vector>
  </HeadingPairs>
  <TitlesOfParts>
    <vt:vector size="36" baseType="lpstr">
      <vt:lpstr>งบแสดงฐานะ</vt:lpstr>
      <vt:lpstr>พิสูจน์ยอดเงินสะสม</vt:lpstr>
      <vt:lpstr>ข้อมูลทั่วไป</vt:lpstr>
      <vt:lpstr>งบทรัพย์สิน</vt:lpstr>
      <vt:lpstr>Sheet1</vt:lpstr>
      <vt:lpstr>หมายเหตุ 3-14</vt:lpstr>
      <vt:lpstr>หมายเหตุ 8</vt:lpstr>
      <vt:lpstr>หมายเหตุ15</vt:lpstr>
      <vt:lpstr>หมายเหตุ 16</vt:lpstr>
      <vt:lpstr>หมายเหตุ 21</vt:lpstr>
      <vt:lpstr>แนวดิ่ง</vt:lpstr>
      <vt:lpstr>แนวนอน</vt:lpstr>
      <vt:lpstr>หมายเหตุ 22</vt:lpstr>
      <vt:lpstr>งบกลาง</vt:lpstr>
      <vt:lpstr>บริหารทั่วไป</vt:lpstr>
      <vt:lpstr>รักษาความสงบภายใน</vt:lpstr>
      <vt:lpstr>การศึกษา</vt:lpstr>
      <vt:lpstr>สาธารณะสุข</vt:lpstr>
      <vt:lpstr>สังคมสงเคราะห์</vt:lpstr>
      <vt:lpstr>เคหะและชุมชน</vt:lpstr>
      <vt:lpstr>สร้างความเข้มแข็ง</vt:lpstr>
      <vt:lpstr>ศาสนาวัฒนธรรมและนันทนาการ</vt:lpstr>
      <vt:lpstr>อุตสาหกรรมและการโยธา</vt:lpstr>
      <vt:lpstr>การเกษตร</vt:lpstr>
      <vt:lpstr>การพาณิชย์</vt:lpstr>
      <vt:lpstr>แผนงานรวม</vt:lpstr>
      <vt:lpstr>จ่ายเงินสะสม1</vt:lpstr>
      <vt:lpstr>จ่ายเงินรายรับ</vt:lpstr>
      <vt:lpstr>จ่ายเงินสะสม</vt:lpstr>
      <vt:lpstr>ทุนสำรองเงินสะสม</vt:lpstr>
      <vt:lpstr>เงินกู้</vt:lpstr>
      <vt:lpstr>A</vt:lpstr>
      <vt:lpstr>เงินกู้!Print_Titles</vt:lpstr>
      <vt:lpstr>จ่ายเงินรายรับ!Print_Titles</vt:lpstr>
      <vt:lpstr>จ่ายเงินสะสม!Print_Titles</vt:lpstr>
      <vt:lpstr>ทุนสำรองเงินสะสม!Print_Titles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cp:lastPrinted>2018-11-14T07:09:00Z</cp:lastPrinted>
  <dcterms:created xsi:type="dcterms:W3CDTF">2018-10-05T09:12:20Z</dcterms:created>
  <dcterms:modified xsi:type="dcterms:W3CDTF">2018-11-19T08:09:05Z</dcterms:modified>
</cp:coreProperties>
</file>